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80" windowHeight="9390" activeTab="0"/>
  </bookViews>
  <sheets>
    <sheet name="esf" sheetId="1" r:id="rId1"/>
    <sheet name="esfc" sheetId="2" r:id="rId2"/>
    <sheet name="i-e" sheetId="3" r:id="rId3"/>
    <sheet name="i-ec" sheetId="4" r:id="rId4"/>
    <sheet name="eoar" sheetId="5" r:id="rId5"/>
    <sheet name="emp" sheetId="6" r:id="rId6"/>
    <sheet name="eai" sheetId="7" r:id="rId7"/>
    <sheet name="eae" sheetId="8" r:id="rId8"/>
    <sheet name="eip" sheetId="9" r:id="rId9"/>
    <sheet name="edoeg" sheetId="10" r:id="rId10"/>
    <sheet name="eep" sheetId="11" r:id="rId11"/>
    <sheet name="idp" sheetId="12" r:id="rId12"/>
    <sheet name="edp" sheetId="13" r:id="rId13"/>
    <sheet name="aff" sheetId="14" r:id="rId14"/>
    <sheet name="r_b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Titles" localSheetId="10">'eep'!$1:$7</definedName>
  </definedNames>
  <calcPr fullCalcOnLoad="1"/>
</workbook>
</file>

<file path=xl/sharedStrings.xml><?xml version="1.0" encoding="utf-8"?>
<sst xmlns="http://schemas.openxmlformats.org/spreadsheetml/2006/main" count="2264" uniqueCount="909">
  <si>
    <t>Activo</t>
  </si>
  <si>
    <t>Numero de Cuenta</t>
  </si>
  <si>
    <t>Circulante</t>
  </si>
  <si>
    <t>Mes Anterior</t>
  </si>
  <si>
    <t>Mes Actual</t>
  </si>
  <si>
    <t>Caja y Bancos</t>
  </si>
  <si>
    <t>Inversiones en Valores</t>
  </si>
  <si>
    <t>Documentos por Cobrar</t>
  </si>
  <si>
    <t>Deudores Diversos</t>
  </si>
  <si>
    <t>Otros Activos</t>
  </si>
  <si>
    <t>Total Activo Circulante</t>
  </si>
  <si>
    <t>Fijo</t>
  </si>
  <si>
    <t>Bienes Muebles</t>
  </si>
  <si>
    <t>Bienes Inmuebles</t>
  </si>
  <si>
    <t>Total Activo Fijo</t>
  </si>
  <si>
    <t>Total Activo</t>
  </si>
  <si>
    <t>Pasivo</t>
  </si>
  <si>
    <t>Proveedores</t>
  </si>
  <si>
    <t>Acreedores Diversos</t>
  </si>
  <si>
    <t>Fondos Ajenos</t>
  </si>
  <si>
    <t>Total Pasivo Circulante</t>
  </si>
  <si>
    <t>Deuda Pública a Largo Plazo</t>
  </si>
  <si>
    <t>Total Pasivo Fijo</t>
  </si>
  <si>
    <t>Total Pasivo</t>
  </si>
  <si>
    <t>Patrimonio</t>
  </si>
  <si>
    <t>Resultado del Ejercicio Actual</t>
  </si>
  <si>
    <t>Resultado de Ejercicios Anteriores</t>
  </si>
  <si>
    <t>Cuenta Corriente</t>
  </si>
  <si>
    <t>Total Patrimonio</t>
  </si>
  <si>
    <t>Total Pasivo y Patrimonio</t>
  </si>
  <si>
    <t>Estado de Querétaro</t>
  </si>
  <si>
    <t xml:space="preserve">Numero </t>
  </si>
  <si>
    <t>de Cuenta</t>
  </si>
  <si>
    <t>Ej Actual</t>
  </si>
  <si>
    <t xml:space="preserve">Variaciones </t>
  </si>
  <si>
    <t>Importe</t>
  </si>
  <si>
    <t>Porcentaje</t>
  </si>
  <si>
    <t>Ej. Actual</t>
  </si>
  <si>
    <t>Variaciones</t>
  </si>
  <si>
    <t>Numero</t>
  </si>
  <si>
    <t>Concepto</t>
  </si>
  <si>
    <t>Hasta el Mes Anterior</t>
  </si>
  <si>
    <t>Del Mes</t>
  </si>
  <si>
    <t>Acumulado Hasta</t>
  </si>
  <si>
    <t xml:space="preserve"> el Mes</t>
  </si>
  <si>
    <t>Ingresos</t>
  </si>
  <si>
    <t>Impuestos</t>
  </si>
  <si>
    <t>Derechos</t>
  </si>
  <si>
    <t xml:space="preserve">Contribuciones Causadas en Ejercicios Fiscales Anteriores </t>
  </si>
  <si>
    <t>Productos</t>
  </si>
  <si>
    <t>Aprovechamientos</t>
  </si>
  <si>
    <t xml:space="preserve">Total de Ingresos Propios </t>
  </si>
  <si>
    <t>Participaciones</t>
  </si>
  <si>
    <t>Aportaciones Federales del Ramo 33</t>
  </si>
  <si>
    <t xml:space="preserve">Total de Participaciones y Aportaciones Federales </t>
  </si>
  <si>
    <t>Ingresos Extraordinarios</t>
  </si>
  <si>
    <t xml:space="preserve">Total de Ingresos Extraordinarios </t>
  </si>
  <si>
    <t>Ingresos por Obra Federal</t>
  </si>
  <si>
    <t xml:space="preserve">Total de Ingresos por Obra Federal </t>
  </si>
  <si>
    <t>Total de Ingresos</t>
  </si>
  <si>
    <t>Egresos</t>
  </si>
  <si>
    <t>Servicios Personales</t>
  </si>
  <si>
    <t>Servicios Generales</t>
  </si>
  <si>
    <t>Materiales y Suministros</t>
  </si>
  <si>
    <t>Gasto Corriente</t>
  </si>
  <si>
    <t>Maquinaria, Mobiliario y Equipo</t>
  </si>
  <si>
    <t>Construcciones y Servicios Municipales</t>
  </si>
  <si>
    <t>Transferencias, Subsidios y Aportaciones</t>
  </si>
  <si>
    <t>Gasto de Inversión</t>
  </si>
  <si>
    <t>Deuda Pública</t>
  </si>
  <si>
    <t>Asignaciones Globales Suplementarias</t>
  </si>
  <si>
    <t>Total de Egresos</t>
  </si>
  <si>
    <t>Diferencia</t>
  </si>
  <si>
    <t xml:space="preserve">Ej. Actual </t>
  </si>
  <si>
    <t xml:space="preserve">Ingresos </t>
  </si>
  <si>
    <t>Ingresos del (periodo/semestre o trimestre que se informa la Cuenta Pública)</t>
  </si>
  <si>
    <t>Disminución de Activo Sin Bancos</t>
  </si>
  <si>
    <t>Aumento de Pasivo</t>
  </si>
  <si>
    <t>Movimiento a Resultado de Ejercicios Anteriores (Ingresos)</t>
  </si>
  <si>
    <t xml:space="preserve">Cuenta Corriente </t>
  </si>
  <si>
    <t>Total de Recursos Obtenidos</t>
  </si>
  <si>
    <t xml:space="preserve">Egresos </t>
  </si>
  <si>
    <t>Egresos del (periodo/semestre o trimestre que se informa la Cuenta Pública)</t>
  </si>
  <si>
    <t>Aumento de Activo Sin Bancos</t>
  </si>
  <si>
    <t>Disminución de Pasivo</t>
  </si>
  <si>
    <t xml:space="preserve">Movimiento a Resultados de Ejercicios Anteriores (Egresos) </t>
  </si>
  <si>
    <t>Total de Recursos Aplicados</t>
  </si>
  <si>
    <t>Fuentes</t>
  </si>
  <si>
    <t>Disminución de Activo</t>
  </si>
  <si>
    <t xml:space="preserve">Total </t>
  </si>
  <si>
    <t>Usos</t>
  </si>
  <si>
    <t>Aumento de Activo</t>
  </si>
  <si>
    <t>Disminución de Pasivos</t>
  </si>
  <si>
    <t>Ingresos  Estimados</t>
  </si>
  <si>
    <t xml:space="preserve">Ingresos Reales </t>
  </si>
  <si>
    <t xml:space="preserve">Dif. entre Ingresos reales y estimados </t>
  </si>
  <si>
    <t xml:space="preserve">Porcentaje sobre Ingresos netos </t>
  </si>
  <si>
    <t>Egresos Estimados</t>
  </si>
  <si>
    <t xml:space="preserve">Egresos Reales </t>
  </si>
  <si>
    <t xml:space="preserve">Dif. entre Egresos reales y estimados </t>
  </si>
  <si>
    <t xml:space="preserve">Porcentaje sobre Egresos netos </t>
  </si>
  <si>
    <t xml:space="preserve">Patrimonio Municipal </t>
  </si>
  <si>
    <t>Resultado del Ejercicio</t>
  </si>
  <si>
    <t xml:space="preserve">Movimientos: </t>
  </si>
  <si>
    <t xml:space="preserve">Déficit del Ejercicio </t>
  </si>
  <si>
    <t xml:space="preserve">Superávit del Ejercicio </t>
  </si>
  <si>
    <t xml:space="preserve">Deuda Contratada (Cuenta Corriente) </t>
  </si>
  <si>
    <t xml:space="preserve">Amortizaciones de Deuda (Cuenta Corriente) </t>
  </si>
  <si>
    <t xml:space="preserve">Adquisiciones de Activo Fijo </t>
  </si>
  <si>
    <t>Cuenta</t>
  </si>
  <si>
    <t>SubCuenta</t>
  </si>
  <si>
    <t>Presupuesto Autorizado</t>
  </si>
  <si>
    <t>Presupuesto Actual</t>
  </si>
  <si>
    <t>Erogado Acumulado</t>
  </si>
  <si>
    <t>Saldo Presupuesto</t>
  </si>
  <si>
    <t xml:space="preserve">Nombre del Acreedor </t>
  </si>
  <si>
    <t>Destino</t>
  </si>
  <si>
    <t>Fecha</t>
  </si>
  <si>
    <t>Plazo</t>
  </si>
  <si>
    <t>Vencimiento</t>
  </si>
  <si>
    <t>Interés</t>
  </si>
  <si>
    <t>TOTAL</t>
  </si>
  <si>
    <t xml:space="preserve">Presupuesto de Egresos </t>
  </si>
  <si>
    <t xml:space="preserve">Ingresos Obtenidos </t>
  </si>
  <si>
    <t>Ingresos por Obtener</t>
  </si>
  <si>
    <t xml:space="preserve">Porcentaje </t>
  </si>
  <si>
    <t>Asignación Original</t>
  </si>
  <si>
    <t>Ampliación</t>
  </si>
  <si>
    <t>Reducción</t>
  </si>
  <si>
    <t>Asignación Modificada</t>
  </si>
  <si>
    <t xml:space="preserve">Monto Original de la Deuda </t>
  </si>
  <si>
    <t xml:space="preserve">Saldo Final del Ejercicio Anterior </t>
  </si>
  <si>
    <t xml:space="preserve">Variaciones por </t>
  </si>
  <si>
    <t xml:space="preserve">Variaciones respecto al ejercicio anterior </t>
  </si>
  <si>
    <t>Deuda Contratada</t>
  </si>
  <si>
    <t>Intereses Pagados</t>
  </si>
  <si>
    <t>Ajustes al valor de la deuda +/-</t>
  </si>
  <si>
    <t>Amortización de Deuda</t>
  </si>
  <si>
    <t>%</t>
  </si>
  <si>
    <t xml:space="preserve">Todas las Operaciones de Endeudamiento que comprendan obligaciones a plazos, así como obligaciones de exigibilidad contingente derivadas de actos jurídicos. </t>
  </si>
  <si>
    <t>Cuenta corriente</t>
  </si>
  <si>
    <t xml:space="preserve">Ley de Ingresos </t>
  </si>
  <si>
    <t xml:space="preserve">Aportación de Beneficiarios </t>
  </si>
  <si>
    <t xml:space="preserve">Aportaciones Municipales </t>
  </si>
  <si>
    <t>Dietas</t>
  </si>
  <si>
    <t>Sueldos al personal de base</t>
  </si>
  <si>
    <t>Despensa</t>
  </si>
  <si>
    <t>Fomento al Deporte</t>
  </si>
  <si>
    <t xml:space="preserve">Saldo Final en Bancos e Inversiones al (ejercicio inmediato/semestre o trimestre anterior al que se informa la Cuenta Pública) </t>
  </si>
  <si>
    <t>Saldo Disponible en Bancos e Inversiones</t>
  </si>
  <si>
    <t>Consolidado</t>
  </si>
  <si>
    <t>Saldo por Ejercer</t>
  </si>
  <si>
    <t xml:space="preserve">Egresos Efectuados </t>
  </si>
  <si>
    <t>Avance Físico Financiero</t>
  </si>
  <si>
    <t>Fecha:</t>
  </si>
  <si>
    <t>Descripcion</t>
  </si>
  <si>
    <t>Localidad</t>
  </si>
  <si>
    <t>Fecha Término</t>
  </si>
  <si>
    <t>Fecha Inicio</t>
  </si>
  <si>
    <t>Total</t>
  </si>
  <si>
    <t>Fondo</t>
  </si>
  <si>
    <t>Municipal</t>
  </si>
  <si>
    <t>Otros</t>
  </si>
  <si>
    <t>Unidad de Medida</t>
  </si>
  <si>
    <t>Aprobadas</t>
  </si>
  <si>
    <t>Observaciones</t>
  </si>
  <si>
    <t>Formato 11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</si>
  <si>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</si>
  <si>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</si>
  <si>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</si>
  <si>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</si>
  <si>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</si>
  <si>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</si>
  <si>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</si>
  <si>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</si>
  <si>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</si>
  <si>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</si>
  <si>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12</t>
  </si>
  <si>
    <t>Formato 13</t>
  </si>
  <si>
    <t>Formato 14</t>
  </si>
  <si>
    <t>Reporte de los beneficios económicos y sociales de los subsidios, donaciones y trasferencias otorgados</t>
  </si>
  <si>
    <t>No.</t>
  </si>
  <si>
    <t>Tipo de subsidio o donativo</t>
  </si>
  <si>
    <t>Presupuesto autorizado</t>
  </si>
  <si>
    <t>Formato 15</t>
  </si>
  <si>
    <t>Cuenta pública</t>
  </si>
  <si>
    <t>anterior</t>
  </si>
  <si>
    <t>Cuenta pública Anterior</t>
  </si>
  <si>
    <t>56-04</t>
  </si>
  <si>
    <t>Egresos por obra federal</t>
  </si>
  <si>
    <t>Ingresos propios</t>
  </si>
  <si>
    <t>Aportaciones Federales</t>
  </si>
  <si>
    <t>Número de beneficiarios</t>
  </si>
  <si>
    <t>H. Ayuntamiento de : Pinal de Amoles Queretaro</t>
  </si>
  <si>
    <t>Sudsidio al Empleo</t>
  </si>
  <si>
    <t xml:space="preserve">inv fin prov econ ayudas otras erogaciones </t>
  </si>
  <si>
    <t xml:space="preserve">REMUNERACIONES AL PERSONAL DE CARÁCTER PERMANENTE </t>
  </si>
  <si>
    <t xml:space="preserve">REMUNERACIONES AL PERSONAL DE CARÁCTER TRANSITORIO </t>
  </si>
  <si>
    <t>gastos y honorarios medicos</t>
  </si>
  <si>
    <t xml:space="preserve">Sueldo al personal eventual </t>
  </si>
  <si>
    <t xml:space="preserve">Retribuciones por servicios de carácter social </t>
  </si>
  <si>
    <t xml:space="preserve">REMUNERACIONES ADICIONALES Y ESPECIALES </t>
  </si>
  <si>
    <t xml:space="preserve">Prima quinenal por años de servicios efectivos prestados </t>
  </si>
  <si>
    <t xml:space="preserve">Compensaciones por servicios eventuales </t>
  </si>
  <si>
    <t xml:space="preserve">Liquidaciones por indeminizaciones y por sueldos y salarios caídos </t>
  </si>
  <si>
    <t xml:space="preserve">Remuneraciones por horas extraordinarias </t>
  </si>
  <si>
    <t xml:space="preserve">Compensaciones adicionales por servicios </t>
  </si>
  <si>
    <t xml:space="preserve">compensaciones </t>
  </si>
  <si>
    <t xml:space="preserve">EROGACIONES DEL GOBIERNO POR CONCEPTO DE SEGURIDAD SOCIAL Y SEGUROS </t>
  </si>
  <si>
    <t xml:space="preserve">Cuotas al ISSSTE </t>
  </si>
  <si>
    <t xml:space="preserve">Cuotas para el seguro de vida del personal civil </t>
  </si>
  <si>
    <t xml:space="preserve">Cuotas para el seguro de gastos médicos del personal civil </t>
  </si>
  <si>
    <t>Cuotas al IMSS</t>
  </si>
  <si>
    <t xml:space="preserve">Cuotas al INFONAVIT </t>
  </si>
  <si>
    <t>Cuotas al FOVISSTE</t>
  </si>
  <si>
    <t xml:space="preserve">Seguro de riesgo profesional </t>
  </si>
  <si>
    <t>PAGOS POR OTRAS PRESTACIONES SOCIALES Y ECONÓMICAS</t>
  </si>
  <si>
    <t xml:space="preserve">Cuotas para el fondo de ahorro del personal civil </t>
  </si>
  <si>
    <t xml:space="preserve">Indemnizaciones por accidentes en el trabajo </t>
  </si>
  <si>
    <t xml:space="preserve">Estímulos al personal </t>
  </si>
  <si>
    <t xml:space="preserve">Prestaciones establecidos por condiciones generales de trabajo o contratos colectivos de trabajo. </t>
  </si>
  <si>
    <t>Compensacion Garantizada</t>
  </si>
  <si>
    <t xml:space="preserve">Pagos de Defunciòn </t>
  </si>
  <si>
    <t xml:space="preserve">Asignaciones adicionales de sueldo </t>
  </si>
  <si>
    <t>becas</t>
  </si>
  <si>
    <t xml:space="preserve">Subsidio I.S.P.T. </t>
  </si>
  <si>
    <t>IMPUESTO SOBRE NÓMINAS</t>
  </si>
  <si>
    <t>Impuesto sobre nóminas</t>
  </si>
  <si>
    <t xml:space="preserve">PAGO DE ESTÍMULOS A SERVIDORES PÚBLICOS </t>
  </si>
  <si>
    <t xml:space="preserve">Estímulos por productividad y eficiencia </t>
  </si>
  <si>
    <t xml:space="preserve">Estímulos al personal operativo </t>
  </si>
  <si>
    <t xml:space="preserve">PREVISIONES PARA SERVICIOS PERSONALES </t>
  </si>
  <si>
    <t xml:space="preserve">Incrementos a las percepciones </t>
  </si>
  <si>
    <t>Creación de plazas</t>
  </si>
  <si>
    <t>adquisicion de lentes</t>
  </si>
  <si>
    <t>SERVICIOS GENERALES</t>
  </si>
  <si>
    <t xml:space="preserve">SERVICIOS BÀSICOS </t>
  </si>
  <si>
    <t>Servicio postal</t>
  </si>
  <si>
    <t xml:space="preserve">Servicio telefónico convencional </t>
  </si>
  <si>
    <t xml:space="preserve">Servicio de telefonía celular </t>
  </si>
  <si>
    <t xml:space="preserve">Servicio de radiolocalización </t>
  </si>
  <si>
    <t>Servicio de energía eléctrica</t>
  </si>
  <si>
    <t>pago de derechos de agua (obra publica)</t>
  </si>
  <si>
    <t xml:space="preserve">Servicios de telecomunicaciones </t>
  </si>
  <si>
    <t xml:space="preserve">Servicios de conduccion de señales analógicas y digitales </t>
  </si>
  <si>
    <t xml:space="preserve">Servicios integrales de telecomunicación </t>
  </si>
  <si>
    <t xml:space="preserve">Contratación de otros servicios </t>
  </si>
  <si>
    <t xml:space="preserve">Espacios de estacionamiento </t>
  </si>
  <si>
    <t xml:space="preserve">Servicios integrales de enlaces telefónicos </t>
  </si>
  <si>
    <t xml:space="preserve">SERVICIOS DE ARRENDAMIENTO </t>
  </si>
  <si>
    <t xml:space="preserve">Arrendamiento de edificios y locales </t>
  </si>
  <si>
    <t xml:space="preserve">Arrendamiento de terrenos </t>
  </si>
  <si>
    <t xml:space="preserve">Arrendamiento de maquinaria y equipo </t>
  </si>
  <si>
    <t xml:space="preserve">Arrendamiento de equipo y bienes informàticos </t>
  </si>
  <si>
    <t>Arrendamiento de vehiculos terrestres, aéreos, marítimos, lacustres y fluviales para la ejecución de programas de seguridad pública</t>
  </si>
  <si>
    <t xml:space="preserve">Arrendamiento de vehiculos terrestres, aéreos, marítimos, lacustres y fluviales para servicios públicos y la operación de programas públicos. </t>
  </si>
  <si>
    <t xml:space="preserve">Arrendamiento de vehiculos terrestres, aéreos, marítimos, lacustres y fluviales para servicios administrativos </t>
  </si>
  <si>
    <t xml:space="preserve">Arrendamiento de vehiculos terrestres, aéreos, marítimos, lacustres y fluviales para desastres naturales </t>
  </si>
  <si>
    <t xml:space="preserve">Arrendamiento de vehiculos terrestres, aéreos, marítimos, lacustres y fluviales para servicios públicos. </t>
  </si>
  <si>
    <t xml:space="preserve">Arrendamiento de mobiliario </t>
  </si>
  <si>
    <t xml:space="preserve">Arrendamiento de sustancias y productos químicos </t>
  </si>
  <si>
    <t xml:space="preserve">Arrendamiento de equipo de comunicación </t>
  </si>
  <si>
    <t>SERVICIOS DE ASESORIAS, CONSULTORÍA, INFORMÁTICOS, ESTUDIOS E INVESTIGACIONES</t>
  </si>
  <si>
    <t>Otras asesorias para la operación de programas</t>
  </si>
  <si>
    <t xml:space="preserve">Servicios para la capacitación a servidores públicos </t>
  </si>
  <si>
    <t>Servicios de informática</t>
  </si>
  <si>
    <t xml:space="preserve">Servicios estadísticos y geográficos </t>
  </si>
  <si>
    <t xml:space="preserve">Estudios e investigaciones </t>
  </si>
  <si>
    <t xml:space="preserve">SERVICIO COMERCIAL, BANCARIOS, FINANCIERO, SUBCONTRATACIÓN DE SERVICIOS CON TERCEROS Y GASTOS INHERENTES. </t>
  </si>
  <si>
    <t>Almacenaje, embalaje y envase</t>
  </si>
  <si>
    <t>Fletes y maniobras</t>
  </si>
  <si>
    <t xml:space="preserve">Servicios bancarios y financieros </t>
  </si>
  <si>
    <t xml:space="preserve">Seguro de bienes patrimoniales </t>
  </si>
  <si>
    <t>Impuestos y derechos de importación</t>
  </si>
  <si>
    <t xml:space="preserve">Impuestos y derechos de exportación </t>
  </si>
  <si>
    <t xml:space="preserve">Otros impuestos y derechos </t>
  </si>
  <si>
    <t xml:space="preserve">Patentes, regalías y otros </t>
  </si>
  <si>
    <t xml:space="preserve">Diferencias por variaciones en el tipo de cambio y redondeo </t>
  </si>
  <si>
    <t xml:space="preserve">Servicios de vigilancia </t>
  </si>
  <si>
    <t xml:space="preserve">Gastos inherentes a la recaudación </t>
  </si>
  <si>
    <t xml:space="preserve">Otros servicios comerciales </t>
  </si>
  <si>
    <t xml:space="preserve">Subcontratación de servicios con terceros </t>
  </si>
  <si>
    <t xml:space="preserve">Fianzas de fidelidad </t>
  </si>
  <si>
    <t xml:space="preserve">Gastos por cuentas incobrables </t>
  </si>
  <si>
    <t xml:space="preserve">Otras pólizas de seguros </t>
  </si>
  <si>
    <t xml:space="preserve">Contratación de servicios turísticos </t>
  </si>
  <si>
    <t xml:space="preserve">SERVICIOS DE MANTENIMIENTO Y CONSERVACIÓN </t>
  </si>
  <si>
    <t xml:space="preserve">Matenimiento y conservacion de mobiliario y equipo de administración </t>
  </si>
  <si>
    <t>Mantenimiento y conservación de bienes informaticos</t>
  </si>
  <si>
    <t xml:space="preserve">Matenimiento y conservación de maquinaria y equipo </t>
  </si>
  <si>
    <t xml:space="preserve">Matenimiento y conservación de inmuebles </t>
  </si>
  <si>
    <t>mantenimiento y conservacion de inmuebles (obra Publica)</t>
  </si>
  <si>
    <t xml:space="preserve">Servicios de lavandería, limpieza, higiene y fumigación </t>
  </si>
  <si>
    <t xml:space="preserve">Mantenimiento y conservación de vehículos terrestres, aereos, maritimos, lacustres y fluviales </t>
  </si>
  <si>
    <t xml:space="preserve">Mantenimiento y conserrvación de equipo de comunicación </t>
  </si>
  <si>
    <t xml:space="preserve">Mantenimiento y conservación de bienes artísticos y culturales </t>
  </si>
  <si>
    <t xml:space="preserve">SERVICIOS DE IMPRESIÓN, GRABADO, PUBLICACIÓN, DIFUSIÓN E INFORMACIÓN </t>
  </si>
  <si>
    <t xml:space="preserve">Impresiones de documentos oficiales para la prestación de servicios públicos, identificación, formatos administrativos y fiscales, formas valoradas, certificados y títulos. </t>
  </si>
  <si>
    <t xml:space="preserve">Publicaciones oficiales para difusión e información interna </t>
  </si>
  <si>
    <t xml:space="preserve">Publicaciones oficiales para licitaciones públicas y trámites administrativos en cumplimiento de disposiciones jurídicas. </t>
  </si>
  <si>
    <t xml:space="preserve">Otros gastos de publicación, difusión e información . </t>
  </si>
  <si>
    <t xml:space="preserve">SERVICIOS DE COMUNICACIÓN SOCIAL </t>
  </si>
  <si>
    <t xml:space="preserve">Gastos de propaganda institucional </t>
  </si>
  <si>
    <t xml:space="preserve">Publicaciones oficiales para difusión e información </t>
  </si>
  <si>
    <t>Gastos de difusión de servicios públicos y campañas institucionales de comunicación</t>
  </si>
  <si>
    <t xml:space="preserve">Otros gastos de comunicación social </t>
  </si>
  <si>
    <t xml:space="preserve">Gastos de publicidad en materia comercial </t>
  </si>
  <si>
    <t xml:space="preserve">SERVICIOS OFICIALES </t>
  </si>
  <si>
    <t xml:space="preserve">Gastos de ceremonial del titular del Ejecutivo </t>
  </si>
  <si>
    <t xml:space="preserve">Gastos de ceremonial de los titulares de las dependencias y entidades </t>
  </si>
  <si>
    <t xml:space="preserve">Gastos de orden social </t>
  </si>
  <si>
    <t xml:space="preserve">Congresos, convenicones, espectácuylo y ferias </t>
  </si>
  <si>
    <t xml:space="preserve">Exposiciones </t>
  </si>
  <si>
    <t xml:space="preserve">Pasajes nacionales para labores en campo y supervisión </t>
  </si>
  <si>
    <t>Pasajes nacionales asociados a los programas de seguridad pública</t>
  </si>
  <si>
    <t xml:space="preserve">Pasajes nacionales asociados a desastres naturales </t>
  </si>
  <si>
    <t xml:space="preserve">Pasajes nacionales para servidores públicos en el desempeño de comisiones y funciones oficiales </t>
  </si>
  <si>
    <t>Pasajes internacionales asociados a los programas de seguridad pública</t>
  </si>
  <si>
    <t>Pasajes internacionales para servidores públicos en el desempeño de comisiones y funciones oficiales</t>
  </si>
  <si>
    <t xml:space="preserve">Viáticos nacionales para labores en campo y supervisión </t>
  </si>
  <si>
    <t>Viáticos nacionales asociados a los programas de seguridad pública</t>
  </si>
  <si>
    <t xml:space="preserve">Viáticos nacionales asociados a desastres naturales </t>
  </si>
  <si>
    <t xml:space="preserve">Viáticos nacionales para servidores públicos en el desempeño de funciones oficiales </t>
  </si>
  <si>
    <t>Viáticos en el extranjero asociados a los programas de seguridad pública</t>
  </si>
  <si>
    <t xml:space="preserve">Viáticos en el extranjero para servidores públicos en el desempeño de comisiones y funciones oficiales </t>
  </si>
  <si>
    <t xml:space="preserve">Gastos para alimentación de servidores públicos de mando </t>
  </si>
  <si>
    <t>Gastos para operativos y trabajos de campo en áreas rurales</t>
  </si>
  <si>
    <t>GASTOS POR CONCEPTO DE RESPONSABILIDADES</t>
  </si>
  <si>
    <t xml:space="preserve">Penas, multas, accesorios y actualizaciones </t>
  </si>
  <si>
    <t>recargos y actualizaciones (obras publicas)</t>
  </si>
  <si>
    <t>Otros gastos por responsabilidades</t>
  </si>
  <si>
    <t xml:space="preserve">MATERIALES Y SUMINISTROS </t>
  </si>
  <si>
    <t>MATERIALES Y ÚTILES DE ADMINISTRACIÓN Y ENSEÑANZA</t>
  </si>
  <si>
    <t>Materiales y útiles de oficina</t>
  </si>
  <si>
    <t>Material de limpieza</t>
  </si>
  <si>
    <t xml:space="preserve">Material didáctico </t>
  </si>
  <si>
    <t xml:space="preserve">Material estadístico y geográfico </t>
  </si>
  <si>
    <t xml:space="preserve">Materiales y útiles de impresión y reproducción </t>
  </si>
  <si>
    <t xml:space="preserve">Materiales y útiles para el procesamiento en equipos y bienes informáticos </t>
  </si>
  <si>
    <t>Materiales y útiles para el procesamiento en equipos y bienes informáticos ( obras publicas)</t>
  </si>
  <si>
    <t xml:space="preserve">Material para información </t>
  </si>
  <si>
    <t xml:space="preserve">PRODUCTOS ALIMENTICIOS </t>
  </si>
  <si>
    <t>Productos alimenticios para los efectivos que participen en programas de seguridad pública</t>
  </si>
  <si>
    <t>Productos alimenticios para personas derivado de la prestación de servicios públicos en unidades de salud, educativas, de readaptación social y otras</t>
  </si>
  <si>
    <t xml:space="preserve">Productos alimenticios para el personal que realiza labores en campo o de supervisión </t>
  </si>
  <si>
    <t xml:space="preserve">Productos alimenticios para el personal en las instalaciones de las dependencias y entidades. </t>
  </si>
  <si>
    <t xml:space="preserve">Productos alimenticios para la población en caso de desastres naturales </t>
  </si>
  <si>
    <t xml:space="preserve">Productos alimenticios para el personal derivado de actividades extraordinarias </t>
  </si>
  <si>
    <t xml:space="preserve">Productos alimenticios para animales </t>
  </si>
  <si>
    <t xml:space="preserve">HERRAMIENTAS, REFACCIONES Y ACCESORIOS </t>
  </si>
  <si>
    <t>Refacciones, accesorios y herramientas</t>
  </si>
  <si>
    <t xml:space="preserve">Refacciones y accesorios para equipo de cómputo </t>
  </si>
  <si>
    <t xml:space="preserve">Utensilios para el servicios de alimentación </t>
  </si>
  <si>
    <t>Materiales y accesorios para mantenimiento y conservación de equipo de comunicación</t>
  </si>
  <si>
    <t xml:space="preserve">MATERIALES Y ARTÍCULOS DE CONSTRUCCIÓN </t>
  </si>
  <si>
    <t xml:space="preserve">Materiales de construcción </t>
  </si>
  <si>
    <t xml:space="preserve">Estructuras y manufacturas </t>
  </si>
  <si>
    <t xml:space="preserve">Materiales complementarios </t>
  </si>
  <si>
    <t xml:space="preserve">Material eléctrico y electrónico </t>
  </si>
  <si>
    <t xml:space="preserve">Material para construcción de escenografías y adecuación de escenarios </t>
  </si>
  <si>
    <t xml:space="preserve">MATERIAS PRIMAS DE PRODUCCIÓN, PRODUCTOS QUÍMICOS, FARMACEÚTICOS Y DE LABORATORIO </t>
  </si>
  <si>
    <t xml:space="preserve">Materias primas de producción  </t>
  </si>
  <si>
    <t>Sustancias químicas</t>
  </si>
  <si>
    <t>Plaguicidas, abonos y fertilizantes</t>
  </si>
  <si>
    <t xml:space="preserve">Medicinas y productos farmaceúticos </t>
  </si>
  <si>
    <t xml:space="preserve">Materiales, accesorios y suministros médicos </t>
  </si>
  <si>
    <t xml:space="preserve">Materiales, accesorios y suministros de laboratorio </t>
  </si>
  <si>
    <t xml:space="preserve">Materiales, accesorios y suministros para manejo de alimentos </t>
  </si>
  <si>
    <t xml:space="preserve">COMBUSTIBLES, LUBRICANTES Y ADITIVOS </t>
  </si>
  <si>
    <t>Combustibles, lubricantes y aditivos para vehículos terrestres, aéreos, marítimos, lacustres y fluviales destinados a la ejecución de programas de seguridad pública</t>
  </si>
  <si>
    <t>Combustibles, lubricantes y aditivos para vehículos terrestres, aéreos, marítimos, lacustres y fluviales destinados a servicios públicos y la operación de programas</t>
  </si>
  <si>
    <t xml:space="preserve">Combustibles, lubricantes y aditivos para vehículos terrestres, aéreos, marítimos, lacustres y fluviales destinados a servicios administrativos </t>
  </si>
  <si>
    <t>combustibles y lubricantes (obras publicas)</t>
  </si>
  <si>
    <t>VESTUARIO, BLANCOS, PRENDAS DE PROTECCIÓN PERSONAL Y ARTICULOS DEPORTIVOS</t>
  </si>
  <si>
    <t xml:space="preserve">Vestuario, uniformes y blancos </t>
  </si>
  <si>
    <t xml:space="preserve">Prendas de protección personal </t>
  </si>
  <si>
    <t xml:space="preserve">Artículos deportivos </t>
  </si>
  <si>
    <t>MATERIALES, SUMINISTROS Y PRENDAS DE PROTECCIÓN PARA SEGURIDAD PÚBLICA</t>
  </si>
  <si>
    <t xml:space="preserve">Sustancias y materiales explosivos </t>
  </si>
  <si>
    <t>Materiales de seguridad pública</t>
  </si>
  <si>
    <t xml:space="preserve">Prendas de protección para seguridad pública </t>
  </si>
  <si>
    <t xml:space="preserve">MERCANCIAS DIVERSAS </t>
  </si>
  <si>
    <t xml:space="preserve">Mercancias para su comercialización en tiendas del sector público </t>
  </si>
  <si>
    <t xml:space="preserve">Mercancías para su distribución a la población </t>
  </si>
  <si>
    <t>FORMAS VALORADAS</t>
  </si>
  <si>
    <t xml:space="preserve">Placas y engomados </t>
  </si>
  <si>
    <t>Calcolmanías y hologramas</t>
  </si>
  <si>
    <t>PLANTAS Y SEMILLAS</t>
  </si>
  <si>
    <t>Fertilizante</t>
  </si>
  <si>
    <t xml:space="preserve">BIENES MUEBLES E INMUEBLES </t>
  </si>
  <si>
    <t xml:space="preserve">MOBILIARIO Y EQUIPO DE ADMINISTRACIÓN </t>
  </si>
  <si>
    <t xml:space="preserve">Mobiliario y Equipo de Administración </t>
  </si>
  <si>
    <t xml:space="preserve">Mobiliario y equipo de oficina </t>
  </si>
  <si>
    <t xml:space="preserve">Equipo Educacional y Recreativo </t>
  </si>
  <si>
    <t xml:space="preserve">Bienes Artísticos y Culturales </t>
  </si>
  <si>
    <t xml:space="preserve">MAQUINARIA Y EQUIPO AGROPECUARIO, INDUSTRIAL, DE COMUNICACIONES Y USO INFORMATICO </t>
  </si>
  <si>
    <t xml:space="preserve">Maquinaria y Equipo Agropecuario </t>
  </si>
  <si>
    <t xml:space="preserve">Maquinaria y Equipo Industrial </t>
  </si>
  <si>
    <t xml:space="preserve">Maquinaria y Equipo de Construcción </t>
  </si>
  <si>
    <t xml:space="preserve">Equipos y Aparatos de Comunicaciones y Telecomunicaciones </t>
  </si>
  <si>
    <t xml:space="preserve">Maquinaria y Equipo Electrico y Electrónico </t>
  </si>
  <si>
    <t xml:space="preserve">Bienes Informáticos </t>
  </si>
  <si>
    <t>VEHICULOS Y EQUIPO DE TRANSPORTE</t>
  </si>
  <si>
    <t>Vehículos, equipo terrestre</t>
  </si>
  <si>
    <t xml:space="preserve">Vehículos, equipo aéreo </t>
  </si>
  <si>
    <t xml:space="preserve">Vehículos, equipo lacustre y marítimo </t>
  </si>
  <si>
    <t xml:space="preserve">EQUIPO E INSTRUMENTAL MÉDICO Y DE LABORATORIO </t>
  </si>
  <si>
    <t xml:space="preserve">Equipo e Instrumental médico y de laboratorio </t>
  </si>
  <si>
    <t>HERRAMIENTAS</t>
  </si>
  <si>
    <t>Herramientas varias</t>
  </si>
  <si>
    <t xml:space="preserve">ANIMALES DE TRABAJO Y REPRODUCCIÓN </t>
  </si>
  <si>
    <t>Animales de trabajo</t>
  </si>
  <si>
    <t>BIENES INMUEBLES</t>
  </si>
  <si>
    <t xml:space="preserve">Edificios y locales </t>
  </si>
  <si>
    <t xml:space="preserve">Terrenos </t>
  </si>
  <si>
    <t xml:space="preserve">Adjudicaciones, expropiaciones e indemnizaciones de Inmuebles </t>
  </si>
  <si>
    <t xml:space="preserve">MAQUINARIA Y EQUIPO DE DEFENSA Y SEGURIDAD </t>
  </si>
  <si>
    <t>Maquinaria y equipo de defensa y Seguridad Pública</t>
  </si>
  <si>
    <t xml:space="preserve">INVERSION FINANCIERA, PROVISIONES ECONÓMICAS, AYUDAS, OTRAS EROGACIONES Y PENSIONES, JUBILACIONES Y OTRAS </t>
  </si>
  <si>
    <t xml:space="preserve">EROGACIONES PARA APOYAR A LOS SECTORES SOCIAL Y PRIVADO EN ACTIVIDADES CULTURALES, DEPORTIVAS Y DE AYUDA EXTRAORDINARIA. </t>
  </si>
  <si>
    <t>Gastos por servicios de traslado de personas</t>
  </si>
  <si>
    <t xml:space="preserve">Donativos a instituciones sin fines de lucro </t>
  </si>
  <si>
    <t xml:space="preserve">Obras de carácter social </t>
  </si>
  <si>
    <t xml:space="preserve">Compensaciones por servicios de carácter social </t>
  </si>
  <si>
    <t>Apoyo a Instituciones y agrupaciones diversas</t>
  </si>
  <si>
    <t xml:space="preserve">Programas de asistencias social </t>
  </si>
  <si>
    <t xml:space="preserve">PAGO DE PENSIONES Y JUBILACIONES </t>
  </si>
  <si>
    <t xml:space="preserve">Ampliación Presupuestal </t>
  </si>
  <si>
    <t xml:space="preserve">Transferencia Presupuestal </t>
  </si>
  <si>
    <t xml:space="preserve">SERVICIOS PERSONALES </t>
  </si>
  <si>
    <t>OBRA PUBLICA</t>
  </si>
  <si>
    <t>01</t>
  </si>
  <si>
    <t>AGUA POTABLE</t>
  </si>
  <si>
    <t>Sistema de Agua Potable</t>
  </si>
  <si>
    <t xml:space="preserve">Construcción/Introducción </t>
  </si>
  <si>
    <t xml:space="preserve">Rehabilitación/Mantenimiento </t>
  </si>
  <si>
    <t xml:space="preserve">Ampliación </t>
  </si>
  <si>
    <t xml:space="preserve">Pozo Profundo de Agua Potable </t>
  </si>
  <si>
    <t xml:space="preserve">Construcción/Perforación </t>
  </si>
  <si>
    <t xml:space="preserve">Equipamiento </t>
  </si>
  <si>
    <t xml:space="preserve">Depósito o tranque de agua potable </t>
  </si>
  <si>
    <t xml:space="preserve">Construcción </t>
  </si>
  <si>
    <t xml:space="preserve">Norias </t>
  </si>
  <si>
    <t xml:space="preserve">Bombas y Equipo </t>
  </si>
  <si>
    <t xml:space="preserve">Proyecto Ejecutivo </t>
  </si>
  <si>
    <t>Otros (Elaboracion Proyectos Agua potable Varias localidades)</t>
  </si>
  <si>
    <t>02</t>
  </si>
  <si>
    <t xml:space="preserve">ALCANTARILLADO </t>
  </si>
  <si>
    <t xml:space="preserve">Sistema de Alcantarillado </t>
  </si>
  <si>
    <t>Colectores y subcolectores</t>
  </si>
  <si>
    <t>Otros (Elaboracion de proyectos de drenaje, letrinas )</t>
  </si>
  <si>
    <t>03</t>
  </si>
  <si>
    <t xml:space="preserve">DRENAJE Y LETRINAS </t>
  </si>
  <si>
    <t xml:space="preserve">Red de Drenaje Pluvial </t>
  </si>
  <si>
    <t xml:space="preserve">Red de Drenaje Sanitario </t>
  </si>
  <si>
    <t>Letrinas</t>
  </si>
  <si>
    <t xml:space="preserve">Rehabilitación o mantenimiento </t>
  </si>
  <si>
    <t>04</t>
  </si>
  <si>
    <t xml:space="preserve">URBANIZACIÓN MUNICIPAL </t>
  </si>
  <si>
    <t xml:space="preserve">Calles y caminos </t>
  </si>
  <si>
    <t xml:space="preserve">Concreto hidarulico </t>
  </si>
  <si>
    <t xml:space="preserve">Concreto asfaltico </t>
  </si>
  <si>
    <t xml:space="preserve">Adoquinamiento o empedrado </t>
  </si>
  <si>
    <t xml:space="preserve">Aceras o banquetas </t>
  </si>
  <si>
    <t xml:space="preserve">Bacheo </t>
  </si>
  <si>
    <t>Cunetas (instalación)</t>
  </si>
  <si>
    <t xml:space="preserve">Topes (instalación) </t>
  </si>
  <si>
    <t>Camellones</t>
  </si>
  <si>
    <t xml:space="preserve">Señalización </t>
  </si>
  <si>
    <t>Puentes peatonales o vehiculares</t>
  </si>
  <si>
    <t>Pasos peatonales y/o vehiculares</t>
  </si>
  <si>
    <t xml:space="preserve">Relleno Sanitario </t>
  </si>
  <si>
    <t>Tratamiento de aguas residuales</t>
  </si>
  <si>
    <t xml:space="preserve">Planta de tratamiento </t>
  </si>
  <si>
    <t xml:space="preserve">Laguna de oxidación </t>
  </si>
  <si>
    <t xml:space="preserve">Laguna de estabilización </t>
  </si>
  <si>
    <t xml:space="preserve">Matenimiento/Rehabilitación </t>
  </si>
  <si>
    <t>Otros (imagen urbana)</t>
  </si>
  <si>
    <t>05</t>
  </si>
  <si>
    <t>ELECTRIFICACIÓN RURAL Y DE COLONIAS POBRES</t>
  </si>
  <si>
    <t xml:space="preserve">Red de Electricidad </t>
  </si>
  <si>
    <t xml:space="preserve">Construcción (Introducción) </t>
  </si>
  <si>
    <t xml:space="preserve">Rehabilitación o Mantenimiento </t>
  </si>
  <si>
    <t xml:space="preserve">Ampliacion </t>
  </si>
  <si>
    <t xml:space="preserve">Alumbrado Público </t>
  </si>
  <si>
    <t>Otros (Adquisicion planta solar)</t>
  </si>
  <si>
    <t>06</t>
  </si>
  <si>
    <t xml:space="preserve">INFRAESTRUCTURA BÁSICA DE SALUD </t>
  </si>
  <si>
    <t xml:space="preserve">Centros de Salud </t>
  </si>
  <si>
    <t xml:space="preserve">Rehabilitación /Mantenimiento </t>
  </si>
  <si>
    <t xml:space="preserve">Otros </t>
  </si>
  <si>
    <t xml:space="preserve">Dispensario Médico y Unidades Médicas Rurales </t>
  </si>
  <si>
    <t xml:space="preserve">Laboratorio de análisis clínicos </t>
  </si>
  <si>
    <t xml:space="preserve">Otros (Especificar) </t>
  </si>
  <si>
    <t>07</t>
  </si>
  <si>
    <t xml:space="preserve">INFRAESTRUCTURA BÁSICA EDUCATIVA </t>
  </si>
  <si>
    <t xml:space="preserve">Aulas </t>
  </si>
  <si>
    <t>Preescolar</t>
  </si>
  <si>
    <t xml:space="preserve">Primaria </t>
  </si>
  <si>
    <t xml:space="preserve">Secundaria </t>
  </si>
  <si>
    <t>Mantenimiento/Mejoras Diversas</t>
  </si>
  <si>
    <t xml:space="preserve">Sanitarios dentro de escuelas </t>
  </si>
  <si>
    <t xml:space="preserve">Bardas de escuela </t>
  </si>
  <si>
    <t xml:space="preserve">Escaleras y andadores dentro de escuelas </t>
  </si>
  <si>
    <t>08</t>
  </si>
  <si>
    <t>MEJORAMIENTO DE VIVIENDA</t>
  </si>
  <si>
    <t xml:space="preserve">Piso Firme </t>
  </si>
  <si>
    <t>Vivienda</t>
  </si>
  <si>
    <t>Rehabilitación/Mejoras Diversas</t>
  </si>
  <si>
    <t>Ampliación de Viviendas</t>
  </si>
  <si>
    <t>09</t>
  </si>
  <si>
    <t>CAMINOS RURALES</t>
  </si>
  <si>
    <t xml:space="preserve">Caminos Rurales </t>
  </si>
  <si>
    <t>Otros (elavoracion proyectos varias localidades)</t>
  </si>
  <si>
    <t>10</t>
  </si>
  <si>
    <t xml:space="preserve">INFRAESTRUCTURA PRODUCTIVA RURAL </t>
  </si>
  <si>
    <t xml:space="preserve">Desarrollo de Areas de Riego </t>
  </si>
  <si>
    <t xml:space="preserve">Rehabilitación/Mejoras Diversas </t>
  </si>
  <si>
    <t>Nivelación de Tierras</t>
  </si>
  <si>
    <t xml:space="preserve">Equipamiento o Instalación </t>
  </si>
  <si>
    <t>Perforación y/o equipamiento de pozos</t>
  </si>
  <si>
    <t xml:space="preserve">Desarrollo de Areas de Temporal </t>
  </si>
  <si>
    <t xml:space="preserve">Conservación del Suelo y Agua </t>
  </si>
  <si>
    <t>11</t>
  </si>
  <si>
    <t xml:space="preserve">GASTOS INDIRECTOS </t>
  </si>
  <si>
    <t xml:space="preserve">Mantenimiento de Vehículos </t>
  </si>
  <si>
    <t>Estudios de Factibilidad de las Obras</t>
  </si>
  <si>
    <t xml:space="preserve">Evaluación y Seguimiento </t>
  </si>
  <si>
    <t>12</t>
  </si>
  <si>
    <t xml:space="preserve">PROGRAMA DE DESARROLLO INSTITUCIONAL </t>
  </si>
  <si>
    <t xml:space="preserve">Gestión y Administración </t>
  </si>
  <si>
    <t xml:space="preserve">Servicios (cursos, conferencias, teleconferencias, etc.) </t>
  </si>
  <si>
    <t xml:space="preserve">FONDO PARA EL FORTALECIMIENTO MUNICIPAL </t>
  </si>
  <si>
    <t xml:space="preserve">SUBSIDIOS Y TRANSFERENCIAS </t>
  </si>
  <si>
    <t xml:space="preserve">SUBSIDIOS </t>
  </si>
  <si>
    <t xml:space="preserve">Subsidios a la prestación de servicios públicos </t>
  </si>
  <si>
    <t>Subsidios para capacitación y becas</t>
  </si>
  <si>
    <t xml:space="preserve">Becas hijos de trabajadores </t>
  </si>
  <si>
    <t xml:space="preserve">TRANSFERENCIAS A ENTIDADES Y PROGRAMAS </t>
  </si>
  <si>
    <t xml:space="preserve">Sistema Municipal DIF </t>
  </si>
  <si>
    <t xml:space="preserve">Municipios </t>
  </si>
  <si>
    <t>casa de cultura</t>
  </si>
  <si>
    <t>becas municipales</t>
  </si>
  <si>
    <t>programas de desarrollo cultural</t>
  </si>
  <si>
    <t>gastos de delegaciones</t>
  </si>
  <si>
    <t xml:space="preserve">OTRAS APORTACIONES Y TRANSFERENCIAS </t>
  </si>
  <si>
    <t xml:space="preserve">Inmuebles oficiales </t>
  </si>
  <si>
    <t xml:space="preserve">Sindicatos de Gobierno </t>
  </si>
  <si>
    <t xml:space="preserve">Obras de Carácter Social </t>
  </si>
  <si>
    <t xml:space="preserve">Apoyo a Agrupaciones Diversas </t>
  </si>
  <si>
    <t xml:space="preserve">Donativos </t>
  </si>
  <si>
    <t xml:space="preserve">Cooperaciones </t>
  </si>
  <si>
    <t xml:space="preserve">DEUDA PÚBLICA, PASIVO CIRCULANTES Y OTROS </t>
  </si>
  <si>
    <t xml:space="preserve">AMORTIZACIÓN DE LA DEUDA PÚBLICA </t>
  </si>
  <si>
    <t xml:space="preserve">Indicar el nombre de los bancos a los que se amortiza una deuda </t>
  </si>
  <si>
    <t xml:space="preserve">INTERESES DE LA DEUDA PÚBLICA </t>
  </si>
  <si>
    <t xml:space="preserve">Indicar el nombre de los bancos a los que se pagan intereses </t>
  </si>
  <si>
    <t>Secretaria de Planeacion y Finanzas.</t>
  </si>
  <si>
    <t>Egresos por obra Estatal</t>
  </si>
  <si>
    <t>TOTAL PRESUPUESTO RECURSOS PROPIOS</t>
  </si>
  <si>
    <t>TOTAL PRESUPUESTO FISM</t>
  </si>
  <si>
    <t>TOTAL PRESUPUESTO FORTAMUN</t>
  </si>
  <si>
    <t>TOTAL PRESUPUESTO RECURSOS FEDERALES</t>
  </si>
  <si>
    <t>Programa de Desarrollo Agropecuario</t>
  </si>
  <si>
    <t xml:space="preserve">Beneficiarios </t>
  </si>
  <si>
    <t>Avance fisico financiero</t>
  </si>
  <si>
    <t>inversion aprobada</t>
  </si>
  <si>
    <t>inversion ejercida acumulada</t>
  </si>
  <si>
    <t>subprograma</t>
  </si>
  <si>
    <t>fisico</t>
  </si>
  <si>
    <t>financiero</t>
  </si>
  <si>
    <t>metas</t>
  </si>
  <si>
    <t>No. De obra</t>
  </si>
  <si>
    <t>Nivel de resago</t>
  </si>
  <si>
    <t>Numero de habitantes</t>
  </si>
  <si>
    <t>Apertura programatica</t>
  </si>
  <si>
    <t>Tipo de Obra</t>
  </si>
  <si>
    <t>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</si>
  <si>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</si>
  <si>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Aencion a Funcionarios y empleados Obras Publicas</t>
  </si>
  <si>
    <t>INTERESES</t>
  </si>
  <si>
    <t>Otras prestaciones (Gastos Medicos)</t>
  </si>
  <si>
    <t xml:space="preserve">Jubilaciones </t>
  </si>
  <si>
    <t>Pensiones</t>
  </si>
  <si>
    <t xml:space="preserve">COSTO DE VENTA, EXPLOTACIÓN Y PRODUCCIÓN </t>
  </si>
  <si>
    <t xml:space="preserve">Servicios y derechos para explotación y producción </t>
  </si>
  <si>
    <t xml:space="preserve">Materiales para venta, explotación y producción </t>
  </si>
  <si>
    <t xml:space="preserve">proyecto ejecutivo </t>
  </si>
  <si>
    <t xml:space="preserve">Programa, Objetivo o Meta </t>
  </si>
  <si>
    <t xml:space="preserve">Localidad </t>
  </si>
  <si>
    <t xml:space="preserve">Nivel de Rezago Social </t>
  </si>
  <si>
    <t xml:space="preserve">Ejercido </t>
  </si>
  <si>
    <t>Subsidio al Empleo</t>
  </si>
  <si>
    <t>Finiquitos</t>
  </si>
  <si>
    <t>Servicios Funerarios y de Cementerio</t>
  </si>
  <si>
    <t>Gastos etapa de Transicion</t>
  </si>
  <si>
    <t>INTERESES FISM 2012</t>
  </si>
  <si>
    <t>56-02</t>
  </si>
  <si>
    <t>DERRAMADERO DE JUÁREZ</t>
  </si>
  <si>
    <t>ALTO</t>
  </si>
  <si>
    <t>SC</t>
  </si>
  <si>
    <t xml:space="preserve">CONSTRUCCION </t>
  </si>
  <si>
    <t>SISTEMA</t>
  </si>
  <si>
    <t>NO SE HA INICIADO LA OBRA</t>
  </si>
  <si>
    <t>17-0136</t>
  </si>
  <si>
    <t>MAGUEY BLANCO</t>
  </si>
  <si>
    <t>BAJO</t>
  </si>
  <si>
    <t>LA OBRA SE ENCUENTRA EN PROCESO DE EJECUCION</t>
  </si>
  <si>
    <t>MUY ALTO</t>
  </si>
  <si>
    <t>EL MADROÑO</t>
  </si>
  <si>
    <t>LA COLGADA</t>
  </si>
  <si>
    <t>PINAL DE AMOLES</t>
  </si>
  <si>
    <t>ALEJANDRÍA DE MORELOS</t>
  </si>
  <si>
    <t>HUILOTLA</t>
  </si>
  <si>
    <t>SAUZ DE GUADALUPE</t>
  </si>
  <si>
    <t>URBANIZACIÓN MUNICIPAL</t>
  </si>
  <si>
    <t>11-04121</t>
  </si>
  <si>
    <t>DERRAMADERO DE BUCARELI</t>
  </si>
  <si>
    <t>SE</t>
  </si>
  <si>
    <t>METROS CUADRADOS</t>
  </si>
  <si>
    <t>01-041101</t>
  </si>
  <si>
    <t>MEDIO</t>
  </si>
  <si>
    <t>24-0411101</t>
  </si>
  <si>
    <t>13-04131</t>
  </si>
  <si>
    <t>M2, ACERAS, BANQUETAS O ANDADORES</t>
  </si>
  <si>
    <t>23-0436</t>
  </si>
  <si>
    <t>METROS</t>
  </si>
  <si>
    <t>10-0411101</t>
  </si>
  <si>
    <t>14-0411101</t>
  </si>
  <si>
    <t>16-0411101</t>
  </si>
  <si>
    <t>04-0411101</t>
  </si>
  <si>
    <t>AGUA AMARGA</t>
  </si>
  <si>
    <t>03-0411101</t>
  </si>
  <si>
    <t>03-05191</t>
  </si>
  <si>
    <t>SG</t>
  </si>
  <si>
    <t>ML, CABLE (LÍNEAS DE CONEXIÓN)</t>
  </si>
  <si>
    <t>HORNITOS</t>
  </si>
  <si>
    <t>SAN GASPAR</t>
  </si>
  <si>
    <t>LOS PINOS</t>
  </si>
  <si>
    <t>INFRAESTRUCTURA BÁSICA DE SALUD</t>
  </si>
  <si>
    <t>04-06221</t>
  </si>
  <si>
    <t>SO</t>
  </si>
  <si>
    <t>02-06221</t>
  </si>
  <si>
    <t>03-06221</t>
  </si>
  <si>
    <t>01-06221</t>
  </si>
  <si>
    <t>INFRAESTRUCTURA BÁSICA EDUCATIVA</t>
  </si>
  <si>
    <t>01-0727113</t>
  </si>
  <si>
    <t>SJ</t>
  </si>
  <si>
    <t>03-0724114</t>
  </si>
  <si>
    <t>06-0727114</t>
  </si>
  <si>
    <t>PUERTO COLORADO</t>
  </si>
  <si>
    <t>02-09311</t>
  </si>
  <si>
    <t>EL MEZQUITE</t>
  </si>
  <si>
    <t>01-09312</t>
  </si>
  <si>
    <t>03-09312</t>
  </si>
  <si>
    <t>PUERTO DEL RODEZNO</t>
  </si>
  <si>
    <t>POTRERILLOS</t>
  </si>
  <si>
    <t>INFRAESTRUCTURA PRODUCTIVA RURAL</t>
  </si>
  <si>
    <t>03-1040</t>
  </si>
  <si>
    <t>HECTÁREA</t>
  </si>
  <si>
    <t>05-10332</t>
  </si>
  <si>
    <t>M2, PRESA</t>
  </si>
  <si>
    <t>04-10332</t>
  </si>
  <si>
    <t>02-1040</t>
  </si>
  <si>
    <t>01-1040</t>
  </si>
  <si>
    <t>CONSTRUCCION</t>
  </si>
  <si>
    <t>06-1033218</t>
  </si>
  <si>
    <t>GASTOS INDIRECTOS</t>
  </si>
  <si>
    <t>ACCIÓN</t>
  </si>
  <si>
    <t>DESARROLLO INSTITUCIONAL</t>
  </si>
  <si>
    <t>Inversión Aprobada</t>
  </si>
  <si>
    <t>Inversión Ejercida Acumulada</t>
  </si>
  <si>
    <t>Sub Programa:</t>
  </si>
  <si>
    <t>Físico</t>
  </si>
  <si>
    <t>Financiero</t>
  </si>
  <si>
    <t>Metas</t>
  </si>
  <si>
    <t>No. De Obra</t>
  </si>
  <si>
    <t xml:space="preserve">Nivel de rezago </t>
  </si>
  <si>
    <t>Número de habitantes</t>
  </si>
  <si>
    <t>Apertura Programatica</t>
  </si>
  <si>
    <t xml:space="preserve">Tipo de Obra </t>
  </si>
  <si>
    <t>federal</t>
  </si>
  <si>
    <t>Federal</t>
  </si>
  <si>
    <t>Avance</t>
  </si>
  <si>
    <t>40</t>
  </si>
  <si>
    <t>FORTAMUN</t>
  </si>
  <si>
    <t>VARIAS LOCALIDADES</t>
  </si>
  <si>
    <t>EL MURCIELAGO</t>
  </si>
  <si>
    <t>AGUA FRIA DE GUDIÑO</t>
  </si>
  <si>
    <t>SAN ANTONIO EL PELON</t>
  </si>
  <si>
    <t>DERRAMADERO DE JUAREZ</t>
  </si>
  <si>
    <t>SANTA AGUEDA</t>
  </si>
  <si>
    <t>SAN PEDRO EL VIEJO</t>
  </si>
  <si>
    <t>APORTACIONES FEDERALES</t>
  </si>
  <si>
    <t>FISM</t>
  </si>
  <si>
    <t>Caja y Fondos</t>
  </si>
  <si>
    <t>Bancos e Inversiones</t>
  </si>
  <si>
    <t>Impuestos por Pagar</t>
  </si>
  <si>
    <t>Documentos Por Pagar</t>
  </si>
  <si>
    <t>Im puestos por Pagar</t>
  </si>
  <si>
    <t>Saldo al 31 de Diciembre de 2012</t>
  </si>
  <si>
    <t>Otros Ingresos  (Extraordinarios)</t>
  </si>
  <si>
    <t>Otras Aportaciones (Federales)</t>
  </si>
  <si>
    <t>Primas de vac., sabatina y dominical  grat. De fin de año</t>
  </si>
  <si>
    <t xml:space="preserve">Indemnizaciones   </t>
  </si>
  <si>
    <t>Otras Prestaciones Sociales y Economicas</t>
  </si>
  <si>
    <t>Servicios de Apoyo Administrativo, Fotocopiado e Impresión</t>
  </si>
  <si>
    <t>Reparacion y Mantenimiento de Equipo de Transporte</t>
  </si>
  <si>
    <t>Servicio de Traslado y Viaticos</t>
  </si>
  <si>
    <t>Servicios Funerariios y de Cementerio</t>
  </si>
  <si>
    <t>Impuestos y Derechos</t>
  </si>
  <si>
    <t>Productos Textiles</t>
  </si>
  <si>
    <t>Cemento y Producto de Concreto</t>
  </si>
  <si>
    <t>Cal, yeso y Productos de Yeso</t>
  </si>
  <si>
    <t>Materiales y Productos de Madera</t>
  </si>
  <si>
    <t>Articulos Metarlicos para Construccion</t>
  </si>
  <si>
    <t>Otros Materiales y Articulos de Construccion y Reparacion</t>
  </si>
  <si>
    <t>Maquinaria Otros equipos Y Herramientas</t>
  </si>
  <si>
    <t>Tranferencias Internas Otorgadas a Entidades Estatales</t>
  </si>
  <si>
    <t>Ayudas Sociales a Personas</t>
  </si>
  <si>
    <t>Becas y Otras Ayudas Para Programas de Capacitacion</t>
  </si>
  <si>
    <t>Ayudas Sociales a Instituciones de Enseñanza</t>
  </si>
  <si>
    <t>Ayudas Sociales a Actividades Cientificas o Academicas</t>
  </si>
  <si>
    <t>Ayudas Sociales a Instituciones sin Fines de Lucro</t>
  </si>
  <si>
    <t>Audas Por Desastres Naturales y Otros Siniestros</t>
  </si>
  <si>
    <t>Ayudas Sociales</t>
  </si>
  <si>
    <t>Mobiliario y Equipo de Administracion</t>
  </si>
  <si>
    <t>Equipo de Computo y de Tecnologia de la Informatica</t>
  </si>
  <si>
    <t>Mobiliario y Equipo Educacional y Recreativo</t>
  </si>
  <si>
    <t>Bienes Muebles, Inmuebles e Intangibles</t>
  </si>
  <si>
    <t>Camaras Fotograficas y de Video</t>
  </si>
  <si>
    <t>Maquinaria, Otros Equipos y herramientas</t>
  </si>
  <si>
    <t>Herramientas y Maquinas Herramientas</t>
  </si>
  <si>
    <t>Obra Publica en Bienes de Dominio Publico</t>
  </si>
  <si>
    <t>edificacion Habitacional</t>
  </si>
  <si>
    <t>Apoyo para Utiles Escolares</t>
  </si>
  <si>
    <t>Premios, estím., recompensas, becas y seguros a deportistas</t>
  </si>
  <si>
    <t>Transferencias Internas y Asignaciones al sector publico</t>
  </si>
  <si>
    <t>Saldo al 31</t>
  </si>
  <si>
    <t>de Diciembre de 2012</t>
  </si>
  <si>
    <t>AGUA DEL MAIZ</t>
  </si>
  <si>
    <t>Saldo al 30 de Junio de 2013</t>
  </si>
  <si>
    <t xml:space="preserve">Total de Particip. y Aportaciones Federales </t>
  </si>
  <si>
    <t>Contribuciones de Mejoras</t>
  </si>
  <si>
    <t>Egresos Devengados</t>
  </si>
  <si>
    <t>programa escuelas de calidad</t>
  </si>
  <si>
    <t>Programa Fopedep 2013</t>
  </si>
  <si>
    <t>Programa Afef 2013</t>
  </si>
  <si>
    <t>Obra Publica y Servicos Municipales</t>
  </si>
  <si>
    <t>NADA QUE MANIFESTAR</t>
  </si>
  <si>
    <t>15-01011</t>
  </si>
  <si>
    <t>Construccion de Sistema de Agua Potable</t>
  </si>
  <si>
    <t>FISM 2013</t>
  </si>
  <si>
    <t>10-01011</t>
  </si>
  <si>
    <t xml:space="preserve">Sistema de Agua Potable la Cueva Ultima Etapa </t>
  </si>
  <si>
    <t>HUAXQUILICO</t>
  </si>
  <si>
    <t>11-01011</t>
  </si>
  <si>
    <t xml:space="preserve">Rehabilitacion de Jaguey </t>
  </si>
  <si>
    <t>Construccion de Linea de Conduccion Agua Potable</t>
  </si>
  <si>
    <t>LOMA DE GUADALUPE (LA BARRANCA)</t>
  </si>
  <si>
    <t>06-01011</t>
  </si>
  <si>
    <t xml:space="preserve">Introduccion de Agua Potable </t>
  </si>
  <si>
    <t>LA BARRANCA (CARRICILLO DE MEDIA LUNA)</t>
  </si>
  <si>
    <t>04-01011</t>
  </si>
  <si>
    <t xml:space="preserve">Rehabilitacion de Tanque de Almacenamiento </t>
  </si>
  <si>
    <t xml:space="preserve">Proyector Integral (Diseño y Construccion) de Planta de Tratamiento de Aguas Residuales </t>
  </si>
  <si>
    <t>CABECERA MUNICIPAL</t>
  </si>
  <si>
    <t xml:space="preserve">Construccion de Cancha de Usos Multiples </t>
  </si>
  <si>
    <t>MASTRANTO</t>
  </si>
  <si>
    <t>MOHONERA DE SAN PABLO</t>
  </si>
  <si>
    <t xml:space="preserve">Pavimentacion de Calle Mediante Rampa de Concreto </t>
  </si>
  <si>
    <t xml:space="preserve">Construccion de Rampa de Concreto </t>
  </si>
  <si>
    <t>CUESTA COLORADA DE HUAXQUILICO</t>
  </si>
  <si>
    <t xml:space="preserve">Acondicionamiento de Espacio Recretativo Camposanto Viejo </t>
  </si>
  <si>
    <t xml:space="preserve">Construccion de Escalinata y Rampa de Concreto a Secundaria </t>
  </si>
  <si>
    <t xml:space="preserve">Introduccion de LD y RD Electrica </t>
  </si>
  <si>
    <t>NARANJO-ESCANELILLA</t>
  </si>
  <si>
    <t>TULE-CUATRO PALOS</t>
  </si>
  <si>
    <t>Introduccion de LD y RD Electrica</t>
  </si>
  <si>
    <t>PUERTO DE VIGAS</t>
  </si>
  <si>
    <t>Equipamiento de Cada de Salud</t>
  </si>
  <si>
    <t>EQUIPAMIENTO</t>
  </si>
  <si>
    <t>SAN ISIDRO DE MAGUEY BLANCO</t>
  </si>
  <si>
    <t>ALEJANDRIA DE MORELOS</t>
  </si>
  <si>
    <t>LA MECA</t>
  </si>
  <si>
    <t>MABY DE LOS REYES</t>
  </si>
  <si>
    <t>DURAZNO GRANDE</t>
  </si>
  <si>
    <t>EL REFUGIO</t>
  </si>
  <si>
    <t>EL PEDREGAL</t>
  </si>
  <si>
    <t xml:space="preserve">Construccion de Cancha de Usos Multiples Escuela T.V. secundaria Emilio Porte Gil </t>
  </si>
  <si>
    <t>AULA</t>
  </si>
  <si>
    <t xml:space="preserve">Construcción de Direccion y Baños (Anexos) Primaria 18 de Marzo </t>
  </si>
  <si>
    <t>LLANO DE HUAXQUILICO</t>
  </si>
  <si>
    <t xml:space="preserve">Construccion de Aula Preescolar 6x8 </t>
  </si>
  <si>
    <t xml:space="preserve">LAS GUAYABAS  </t>
  </si>
  <si>
    <t>Construcción de Direccion y Baños (Anexos) Primaria Narciso Mendoza</t>
  </si>
  <si>
    <t>EPAZOTES GRANDES</t>
  </si>
  <si>
    <t xml:space="preserve">Circulado de Escuela TV. Secundaria </t>
  </si>
  <si>
    <t>SAN ISIDRO DE SAN PEDRO</t>
  </si>
  <si>
    <t xml:space="preserve">Unidad de Vivienda Rural (Vivienda Completa) </t>
  </si>
  <si>
    <t>VIVIENDA</t>
  </si>
  <si>
    <t xml:space="preserve">Recamara Adicional (Ampliacion de Vivienda) </t>
  </si>
  <si>
    <t xml:space="preserve">Techo de Loza de Concreto (Rehabilitacion de Vivienda) </t>
  </si>
  <si>
    <t xml:space="preserve">Apertura de Camino 3ra Etapa </t>
  </si>
  <si>
    <t>KILOMETRO</t>
  </si>
  <si>
    <t xml:space="preserve">Proyecto de Apertura de Caminos </t>
  </si>
  <si>
    <t>LA CHARCA-RIO ESCANELA</t>
  </si>
  <si>
    <t>ESTUDIO</t>
  </si>
  <si>
    <t>Proyecto de Apertura de Camino</t>
  </si>
  <si>
    <t>LOMA DE GUADALUPE</t>
  </si>
  <si>
    <t xml:space="preserve">    </t>
  </si>
  <si>
    <t>Proyecto de Apertura de Caminos</t>
  </si>
  <si>
    <t>EL CANTON-LOS PINOS</t>
  </si>
  <si>
    <t>Apoyo a Productores de Alta Marginacion de todo el Municipio Para la Adquisicion de Bebederos Tejabanes y Equipo Agropecuario, Mangueras, Malla Borregera, Alambre de Puas</t>
  </si>
  <si>
    <t xml:space="preserve">Construccion de Pretiles </t>
  </si>
  <si>
    <t xml:space="preserve">Rehabilitacion de Camino de Saca </t>
  </si>
  <si>
    <t>CARRIZALILLO</t>
  </si>
  <si>
    <t>PIE DE LA CUESTA</t>
  </si>
  <si>
    <t>OTOMITES</t>
  </si>
  <si>
    <t xml:space="preserve">Construccion de Bordo Pecuario </t>
  </si>
  <si>
    <t>JOYAS DE BUCARELI</t>
  </si>
  <si>
    <t xml:space="preserve">Rehabilitacion de Canales </t>
  </si>
  <si>
    <t>ADJUNTAS DE GATOS</t>
  </si>
  <si>
    <t xml:space="preserve">Rehabilitacion de Bordo Pecuario </t>
  </si>
  <si>
    <t>LA TINAJA</t>
  </si>
  <si>
    <t xml:space="preserve">Limpia de Camino y Cuneteo </t>
  </si>
  <si>
    <t xml:space="preserve">Rehabilitacion de Huertos de Manzana </t>
  </si>
  <si>
    <t xml:space="preserve">Adquisicion de Fertilizante Desarrollo de Areas de Temporal </t>
  </si>
  <si>
    <t xml:space="preserve">Apoyo a Productores de Manzana, Aguacate, Mango y Citricos con Insumos Agricolas y Plantas Frtutales, </t>
  </si>
  <si>
    <t xml:space="preserve">Construccion de Deposito de Agua </t>
  </si>
  <si>
    <t xml:space="preserve">SAN ISIDRO  </t>
  </si>
  <si>
    <t>SAN JOSE COCHINITO</t>
  </si>
  <si>
    <t>HUAJALES</t>
  </si>
  <si>
    <t>Construccion de Deposito de Agua</t>
  </si>
  <si>
    <t>PIEDRA PARADA DE SANTA ROSA</t>
  </si>
  <si>
    <t>TONATICO</t>
  </si>
  <si>
    <t>MESAS DEL SOYATAL</t>
  </si>
  <si>
    <t xml:space="preserve">Adquisicion de Laminas y Tinacos </t>
  </si>
  <si>
    <t>ESTE RECURSO SE ESTA EJECUTANDO ES EMPLEADO EN GASTOS DE OPERACION COMO MANTENIEMIENTO DE VEHICULOS-PAPELERIA -GASOLINAS-EQUIPO-DIFUCION DE LAS OBRAS Y ACCIONES DEL RECURSO FISM.</t>
  </si>
  <si>
    <t>Bienes Muebles e Inmuebles</t>
  </si>
  <si>
    <t>Programa:</t>
  </si>
  <si>
    <t>FOPEDEP 2013</t>
  </si>
  <si>
    <t>Rehab. De Es. T.V. Juan  V.</t>
  </si>
  <si>
    <t>Alejandria</t>
  </si>
  <si>
    <t>Rehab. Esc. Prim. Luis D. Colosio</t>
  </si>
  <si>
    <t>el Murcielago</t>
  </si>
  <si>
    <t>Rehab. Esc. T.V. Sec Aaron Saenz Garza</t>
  </si>
  <si>
    <t>Santa Agueda</t>
  </si>
  <si>
    <t>Rehab. Y Adecuacion Alumbrado Cancha</t>
  </si>
  <si>
    <t>Ahuacatlan de Gpe.</t>
  </si>
  <si>
    <t>AHUACATLAN DE GPE.</t>
  </si>
  <si>
    <t>Estado de Situación Financiera al:  31 de Diciembre de 2013</t>
  </si>
  <si>
    <t>Estado de Situación Financiera Comparativo al: 31 de Diciembre de 2013</t>
  </si>
  <si>
    <t>Estado de Ingresos y Egresos al: 31 de Diciembre de 2013</t>
  </si>
  <si>
    <t>Estado de Ingresos y Egresos Comparativo al: 31 de Diciembre de 2013</t>
  </si>
  <si>
    <t>Estado de Origen y Aplicación de Recursos: 31 de Diciembre de 2013</t>
  </si>
  <si>
    <t>Estado de Modificaciones al Patrimonio: 31 de Diciembre de 2013</t>
  </si>
  <si>
    <t>Estado Analítico de Ingresos: 31 de Diciembre de 2013</t>
  </si>
  <si>
    <t>Estado Analítico de Egresos: 31 de Diciembre de 2103</t>
  </si>
  <si>
    <t>Estado de Egresos: 31 de Diciembre de 2013</t>
  </si>
  <si>
    <t>Estado de Ejercicio Presupuestal: 31 de Diciembre de 2013</t>
  </si>
  <si>
    <t>Integración de la Deuda Pública: 31 de Diciembre de 2103</t>
  </si>
  <si>
    <t>Estado de Deuda Pública: 31 de Diciembre de 2013</t>
  </si>
  <si>
    <t>Compensaciones</t>
  </si>
  <si>
    <t>PDZP 2013</t>
  </si>
  <si>
    <t>FONHAPO 2103</t>
  </si>
  <si>
    <t>ISN EMPRESAS 2013</t>
  </si>
  <si>
    <t>Estado de Ingresos Presupuestario: 31 de Diciembre de 2013</t>
  </si>
  <si>
    <t>31 de Diciembre de 2013</t>
  </si>
  <si>
    <t>Programa</t>
  </si>
  <si>
    <t>05-01011</t>
  </si>
  <si>
    <t>Rehabilitacion Sistema de Agua Potable Santa Agueda</t>
  </si>
  <si>
    <t xml:space="preserve">Construccion de Andador y Rampa de Concreto </t>
  </si>
  <si>
    <t xml:space="preserve">Construccion Bases de Concreto </t>
  </si>
  <si>
    <t xml:space="preserve">MOHONERA </t>
  </si>
  <si>
    <t>PUERTO DE ESCANELILLA</t>
  </si>
  <si>
    <t>Ampliacion Energia Electrica</t>
  </si>
  <si>
    <t>Mejoramiento Red de Energia Electrica</t>
  </si>
  <si>
    <t>LA PINGUICA-LOS PINOS</t>
  </si>
  <si>
    <t xml:space="preserve">Construccion Muro de Contencion Escuela Justo Sierra </t>
  </si>
  <si>
    <t>AHUACATLAN DE GUADALUPE</t>
  </si>
  <si>
    <t>Construccion Muro de Contencion Escuela Jose manuel Altamirano</t>
  </si>
  <si>
    <t>Rehabilitacion Plaza Civica Jardin de Niños Ghiada</t>
  </si>
  <si>
    <t xml:space="preserve">Construccion de Aula Preescolar </t>
  </si>
  <si>
    <t>EL CANTON</t>
  </si>
  <si>
    <t>Rehabilitacion Escuela Primaria</t>
  </si>
  <si>
    <t>Mejoramiento de Vivienda</t>
  </si>
  <si>
    <t>31 de Diciembre 2013</t>
  </si>
  <si>
    <t>Programa: FONDO PARA EL FORTALECIMIENTO MUNICIPAL 2011</t>
  </si>
  <si>
    <t>31 DE Diciembre de 2013</t>
  </si>
  <si>
    <t>1 al Millar Fopedep</t>
  </si>
  <si>
    <t>Pinal de Amoles</t>
  </si>
  <si>
    <t>Baños Dignos</t>
  </si>
  <si>
    <t>Varias Localidades</t>
  </si>
  <si>
    <t>Linea de Conduccion y Tanque de Almacenamiento</t>
  </si>
  <si>
    <t>Derramadero de Juarez</t>
  </si>
  <si>
    <t xml:space="preserve">Construccion de Agua potable 1ra Etapa </t>
  </si>
  <si>
    <t>Sauz de Arroyo Hondo</t>
  </si>
  <si>
    <t>Elaboracion de Proyecto  Construccion de Planta de Tratamiento</t>
  </si>
  <si>
    <t>San Pedro Escanela</t>
  </si>
  <si>
    <t>FONHAPO 2013</t>
  </si>
  <si>
    <t xml:space="preserve">Vivienda Digna </t>
  </si>
  <si>
    <t>FAM 2013</t>
  </si>
  <si>
    <t>Techado Cancha de Usos Multiples Escuela Primaria Melchor Ocampo</t>
  </si>
  <si>
    <t>San pedro El Viejo</t>
  </si>
  <si>
    <t>Sauz de Guadalupe</t>
  </si>
  <si>
    <t>PDZP2103</t>
  </si>
  <si>
    <t>ARROYO HONDO</t>
  </si>
  <si>
    <t>SAN PEDRO ESCANELA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</si>
</sst>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$&quot;#,##0.00"/>
    <numFmt numFmtId="177" formatCode="#,##0.00_ ;[Red]\-#,##0.00\ "/>
    <numFmt numFmtId="178" formatCode="[$-80A]hh:mm:ss\ AM/PM"/>
    <numFmt numFmtId="179" formatCode="_-[$$-80A]* #,##0.00_-;\-[$$-80A]* #,##0.00_-;_-[$$-80A]* &quot;-&quot;??_-;_-@_-"/>
    <numFmt numFmtId="180" formatCode="0.000000"/>
    <numFmt numFmtId="181" formatCode="0.00000"/>
    <numFmt numFmtId="182" formatCode="0.0000"/>
    <numFmt numFmtId="183" formatCode="0.000"/>
    <numFmt numFmtId="184" formatCode="#,##0.00\ _€"/>
    <numFmt numFmtId="185" formatCode="0.0%"/>
    <numFmt numFmtId="186" formatCode="_ * #,##0.00_ ;_ * \-#,##0.00_ ;_ * &quot;-&quot;??_ ;_ @_ "/>
    <numFmt numFmtId="187" formatCode="_(* #,##0.00_);_(* \(#,##0.00\);_(* &quot;-&quot;??_);_(@_)"/>
    <numFmt numFmtId="188" formatCode="_-* #,##0.00_-;\-* #,##0.00_-;_-* \-??_-;_-@_-"/>
    <numFmt numFmtId="189" formatCode="_-\$* #,##0.00_-;&quot;-$&quot;* #,##0.00_-;_-\$* \-??_-;_-@_-"/>
    <numFmt numFmtId="190" formatCode="#,##0.00_ ;\-#,##0.00\ "/>
    <numFmt numFmtId="191" formatCode="[$-80A]dddd\,\ dd&quot; de &quot;mmmm&quot; de &quot;yyyy"/>
    <numFmt numFmtId="192" formatCode="dd/mm/yy;@"/>
    <numFmt numFmtId="193" formatCode="dd/mm/yyyy;@"/>
  </numFmts>
  <fonts count="65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u val="single"/>
      <sz val="10"/>
      <name val="Arial Narrow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b/>
      <sz val="8"/>
      <name val="Arial"/>
      <family val="2"/>
    </font>
    <font>
      <i/>
      <u val="single"/>
      <sz val="8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7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7.5"/>
      <color indexed="8"/>
      <name val="Calibri"/>
      <family val="2"/>
    </font>
    <font>
      <sz val="7.5"/>
      <color indexed="8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u val="single"/>
      <sz val="10"/>
      <color indexed="8"/>
      <name val="Arial Narrow"/>
      <family val="2"/>
    </font>
    <font>
      <u val="single"/>
      <sz val="10"/>
      <color indexed="8"/>
      <name val="Calibri"/>
      <family val="2"/>
    </font>
    <font>
      <b/>
      <sz val="11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7.5"/>
      <color theme="1"/>
      <name val="Calibri"/>
      <family val="2"/>
    </font>
    <font>
      <sz val="7.5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22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53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right" vertical="top" wrapText="1"/>
    </xf>
    <xf numFmtId="0" fontId="2" fillId="34" borderId="15" xfId="0" applyFont="1" applyFill="1" applyBorder="1" applyAlignment="1">
      <alignment horizontal="center" vertical="top" wrapText="1"/>
    </xf>
    <xf numFmtId="0" fontId="1" fillId="34" borderId="16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4" fillId="34" borderId="13" xfId="0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35" borderId="13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right" vertical="top" wrapText="1"/>
    </xf>
    <xf numFmtId="0" fontId="8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36" borderId="13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justify" vertical="top" wrapText="1"/>
    </xf>
    <xf numFmtId="6" fontId="2" fillId="0" borderId="12" xfId="0" applyNumberFormat="1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justify" wrapText="1"/>
    </xf>
    <xf numFmtId="0" fontId="1" fillId="0" borderId="14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justify" wrapText="1"/>
    </xf>
    <xf numFmtId="0" fontId="1" fillId="0" borderId="15" xfId="0" applyFont="1" applyBorder="1" applyAlignment="1">
      <alignment horizontal="right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36" borderId="19" xfId="0" applyFont="1" applyFill="1" applyBorder="1" applyAlignment="1">
      <alignment horizontal="center" vertical="top" wrapText="1"/>
    </xf>
    <xf numFmtId="0" fontId="1" fillId="36" borderId="12" xfId="0" applyFont="1" applyFill="1" applyBorder="1" applyAlignment="1">
      <alignment horizontal="center" vertical="top" wrapText="1"/>
    </xf>
    <xf numFmtId="0" fontId="0" fillId="36" borderId="13" xfId="0" applyFill="1" applyBorder="1" applyAlignment="1">
      <alignment vertical="top" wrapText="1"/>
    </xf>
    <xf numFmtId="0" fontId="2" fillId="0" borderId="18" xfId="0" applyFont="1" applyBorder="1" applyAlignment="1">
      <alignment horizontal="justify" wrapText="1"/>
    </xf>
    <xf numFmtId="0" fontId="2" fillId="0" borderId="11" xfId="0" applyFont="1" applyBorder="1" applyAlignment="1">
      <alignment horizontal="right" wrapText="1"/>
    </xf>
    <xf numFmtId="4" fontId="2" fillId="0" borderId="13" xfId="0" applyNumberFormat="1" applyFont="1" applyBorder="1" applyAlignment="1">
      <alignment vertical="top" wrapText="1"/>
    </xf>
    <xf numFmtId="176" fontId="2" fillId="0" borderId="13" xfId="0" applyNumberFormat="1" applyFont="1" applyBorder="1" applyAlignment="1">
      <alignment vertical="top" wrapText="1"/>
    </xf>
    <xf numFmtId="4" fontId="2" fillId="0" borderId="12" xfId="0" applyNumberFormat="1" applyFont="1" applyBorder="1" applyAlignment="1">
      <alignment horizontal="right" vertical="top" wrapText="1"/>
    </xf>
    <xf numFmtId="176" fontId="2" fillId="0" borderId="12" xfId="0" applyNumberFormat="1" applyFont="1" applyBorder="1" applyAlignment="1">
      <alignment horizontal="right" vertical="top" wrapText="1"/>
    </xf>
    <xf numFmtId="176" fontId="1" fillId="0" borderId="12" xfId="0" applyNumberFormat="1" applyFont="1" applyBorder="1" applyAlignment="1">
      <alignment horizontal="right" vertical="top" wrapText="1"/>
    </xf>
    <xf numFmtId="176" fontId="1" fillId="33" borderId="13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justify" vertical="top" wrapText="1"/>
    </xf>
    <xf numFmtId="7" fontId="2" fillId="0" borderId="12" xfId="0" applyNumberFormat="1" applyFont="1" applyBorder="1" applyAlignment="1">
      <alignment horizontal="right" vertical="top" wrapText="1"/>
    </xf>
    <xf numFmtId="7" fontId="1" fillId="33" borderId="13" xfId="0" applyNumberFormat="1" applyFont="1" applyFill="1" applyBorder="1" applyAlignment="1">
      <alignment horizontal="right" vertical="top" wrapText="1"/>
    </xf>
    <xf numFmtId="176" fontId="1" fillId="34" borderId="13" xfId="0" applyNumberFormat="1" applyFont="1" applyFill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176" fontId="1" fillId="0" borderId="13" xfId="0" applyNumberFormat="1" applyFont="1" applyBorder="1" applyAlignment="1">
      <alignment horizontal="right" vertical="top" wrapText="1"/>
    </xf>
    <xf numFmtId="176" fontId="1" fillId="0" borderId="13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right" vertical="top" wrapText="1"/>
    </xf>
    <xf numFmtId="176" fontId="1" fillId="33" borderId="17" xfId="0" applyNumberFormat="1" applyFont="1" applyFill="1" applyBorder="1" applyAlignment="1">
      <alignment horizontal="right" vertical="top" wrapText="1"/>
    </xf>
    <xf numFmtId="177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4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176" fontId="1" fillId="34" borderId="13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justify" vertical="top" wrapText="1"/>
    </xf>
    <xf numFmtId="4" fontId="2" fillId="0" borderId="12" xfId="0" applyNumberFormat="1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horizontal="justify" vertical="top" wrapText="1"/>
    </xf>
    <xf numFmtId="0" fontId="1" fillId="0" borderId="13" xfId="0" applyFont="1" applyFill="1" applyBorder="1" applyAlignment="1">
      <alignment horizontal="right" vertical="top" wrapText="1"/>
    </xf>
    <xf numFmtId="176" fontId="1" fillId="0" borderId="13" xfId="0" applyNumberFormat="1" applyFont="1" applyFill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justify" vertical="top" wrapText="1"/>
    </xf>
    <xf numFmtId="0" fontId="2" fillId="0" borderId="0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7" fillId="33" borderId="19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1" fillId="36" borderId="13" xfId="0" applyFont="1" applyFill="1" applyBorder="1" applyAlignment="1">
      <alignment horizontal="center" wrapText="1"/>
    </xf>
    <xf numFmtId="14" fontId="1" fillId="34" borderId="13" xfId="0" applyNumberFormat="1" applyFont="1" applyFill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right" vertical="top" wrapText="1"/>
    </xf>
    <xf numFmtId="0" fontId="1" fillId="0" borderId="12" xfId="0" applyFont="1" applyFill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2" fillId="0" borderId="11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vertical="top" wrapText="1"/>
    </xf>
    <xf numFmtId="176" fontId="2" fillId="0" borderId="12" xfId="0" applyNumberFormat="1" applyFont="1" applyFill="1" applyBorder="1" applyAlignment="1">
      <alignment horizontal="right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justify" vertical="top" wrapText="1"/>
    </xf>
    <xf numFmtId="176" fontId="11" fillId="0" borderId="12" xfId="0" applyNumberFormat="1" applyFont="1" applyBorder="1" applyAlignment="1">
      <alignment horizontal="right" vertical="top" wrapText="1"/>
    </xf>
    <xf numFmtId="0" fontId="10" fillId="0" borderId="11" xfId="0" applyFont="1" applyBorder="1" applyAlignment="1">
      <alignment horizontal="justify" vertical="top" wrapText="1"/>
    </xf>
    <xf numFmtId="40" fontId="10" fillId="0" borderId="12" xfId="0" applyNumberFormat="1" applyFont="1" applyBorder="1" applyAlignment="1">
      <alignment horizontal="right" vertical="top" wrapText="1"/>
    </xf>
    <xf numFmtId="177" fontId="10" fillId="0" borderId="12" xfId="0" applyNumberFormat="1" applyFont="1" applyBorder="1" applyAlignment="1">
      <alignment horizontal="right" vertical="top" wrapText="1"/>
    </xf>
    <xf numFmtId="8" fontId="11" fillId="0" borderId="12" xfId="0" applyNumberFormat="1" applyFont="1" applyBorder="1" applyAlignment="1">
      <alignment horizontal="right" vertical="top" wrapText="1"/>
    </xf>
    <xf numFmtId="49" fontId="10" fillId="0" borderId="12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horizontal="justify" vertical="top" wrapText="1"/>
    </xf>
    <xf numFmtId="0" fontId="11" fillId="0" borderId="12" xfId="0" applyFont="1" applyBorder="1" applyAlignment="1">
      <alignment vertical="top"/>
    </xf>
    <xf numFmtId="176" fontId="10" fillId="0" borderId="12" xfId="0" applyNumberFormat="1" applyFont="1" applyBorder="1" applyAlignment="1">
      <alignment horizontal="right" vertical="top" wrapText="1"/>
    </xf>
    <xf numFmtId="40" fontId="11" fillId="0" borderId="12" xfId="0" applyNumberFormat="1" applyFont="1" applyBorder="1" applyAlignment="1">
      <alignment horizontal="right" vertical="top" wrapText="1"/>
    </xf>
    <xf numFmtId="0" fontId="11" fillId="36" borderId="21" xfId="0" applyFont="1" applyFill="1" applyBorder="1" applyAlignment="1">
      <alignment horizontal="center" vertical="top" wrapText="1"/>
    </xf>
    <xf numFmtId="0" fontId="11" fillId="36" borderId="17" xfId="0" applyFont="1" applyFill="1" applyBorder="1" applyAlignment="1">
      <alignment horizontal="center" vertical="top" wrapText="1"/>
    </xf>
    <xf numFmtId="176" fontId="2" fillId="0" borderId="13" xfId="0" applyNumberFormat="1" applyFont="1" applyFill="1" applyBorder="1" applyAlignment="1">
      <alignment vertical="top" wrapText="1"/>
    </xf>
    <xf numFmtId="49" fontId="11" fillId="0" borderId="12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left" vertical="top" wrapText="1" indent="3"/>
    </xf>
    <xf numFmtId="0" fontId="10" fillId="0" borderId="12" xfId="0" applyFont="1" applyBorder="1" applyAlignment="1">
      <alignment horizontal="left" vertical="top" wrapText="1" indent="2"/>
    </xf>
    <xf numFmtId="0" fontId="10" fillId="0" borderId="12" xfId="0" applyFont="1" applyBorder="1" applyAlignment="1">
      <alignment horizontal="left" vertical="top" wrapText="1" indent="5"/>
    </xf>
    <xf numFmtId="0" fontId="10" fillId="0" borderId="12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right" vertical="top" wrapText="1"/>
    </xf>
    <xf numFmtId="15" fontId="1" fillId="0" borderId="12" xfId="0" applyNumberFormat="1" applyFont="1" applyBorder="1" applyAlignment="1">
      <alignment horizontal="justify" vertical="top" wrapText="1"/>
    </xf>
    <xf numFmtId="15" fontId="2" fillId="0" borderId="12" xfId="0" applyNumberFormat="1" applyFont="1" applyBorder="1" applyAlignment="1">
      <alignment horizontal="justify" vertical="top" wrapText="1"/>
    </xf>
    <xf numFmtId="44" fontId="2" fillId="0" borderId="12" xfId="51" applyFont="1" applyBorder="1" applyAlignment="1">
      <alignment horizontal="justify" vertical="top" wrapText="1"/>
    </xf>
    <xf numFmtId="8" fontId="10" fillId="0" borderId="12" xfId="0" applyNumberFormat="1" applyFont="1" applyBorder="1" applyAlignment="1">
      <alignment horizontal="right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left" vertical="top" wrapText="1"/>
    </xf>
    <xf numFmtId="2" fontId="8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1" fillId="35" borderId="13" xfId="0" applyNumberFormat="1" applyFont="1" applyFill="1" applyBorder="1" applyAlignment="1">
      <alignment horizontal="center" vertical="top" wrapText="1"/>
    </xf>
    <xf numFmtId="2" fontId="2" fillId="34" borderId="13" xfId="0" applyNumberFormat="1" applyFont="1" applyFill="1" applyBorder="1" applyAlignment="1">
      <alignment vertical="top" wrapText="1"/>
    </xf>
    <xf numFmtId="2" fontId="1" fillId="34" borderId="13" xfId="0" applyNumberFormat="1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vertical="top" wrapText="1"/>
    </xf>
    <xf numFmtId="2" fontId="1" fillId="36" borderId="13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justify" vertical="top" wrapText="1"/>
    </xf>
    <xf numFmtId="2" fontId="1" fillId="33" borderId="13" xfId="0" applyNumberFormat="1" applyFont="1" applyFill="1" applyBorder="1" applyAlignment="1">
      <alignment horizontal="right" vertical="top" wrapText="1"/>
    </xf>
    <xf numFmtId="2" fontId="2" fillId="0" borderId="13" xfId="0" applyNumberFormat="1" applyFont="1" applyBorder="1" applyAlignment="1">
      <alignment horizontal="justify" vertical="top" wrapText="1"/>
    </xf>
    <xf numFmtId="2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 vertical="top" wrapText="1"/>
    </xf>
    <xf numFmtId="2" fontId="1" fillId="33" borderId="17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2" fontId="1" fillId="33" borderId="19" xfId="0" applyNumberFormat="1" applyFont="1" applyFill="1" applyBorder="1" applyAlignment="1">
      <alignment horizontal="center" vertical="top" wrapText="1"/>
    </xf>
    <xf numFmtId="2" fontId="1" fillId="33" borderId="12" xfId="0" applyNumberFormat="1" applyFont="1" applyFill="1" applyBorder="1" applyAlignment="1">
      <alignment horizontal="center" vertical="top" wrapText="1"/>
    </xf>
    <xf numFmtId="2" fontId="2" fillId="0" borderId="19" xfId="0" applyNumberFormat="1" applyFont="1" applyBorder="1" applyAlignment="1">
      <alignment horizontal="justify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justify" vertical="top" wrapText="1"/>
    </xf>
    <xf numFmtId="13" fontId="10" fillId="0" borderId="12" xfId="0" applyNumberFormat="1" applyFont="1" applyBorder="1" applyAlignment="1">
      <alignment horizontal="right" vertical="top" wrapText="1"/>
    </xf>
    <xf numFmtId="0" fontId="11" fillId="0" borderId="12" xfId="57" applyFont="1" applyBorder="1" applyAlignment="1">
      <alignment horizontal="justify" vertical="top" wrapText="1"/>
      <protection/>
    </xf>
    <xf numFmtId="44" fontId="11" fillId="0" borderId="12" xfId="57" applyNumberFormat="1" applyFont="1" applyBorder="1" applyAlignment="1">
      <alignment horizontal="right" vertical="top" wrapText="1"/>
      <protection/>
    </xf>
    <xf numFmtId="44" fontId="2" fillId="0" borderId="12" xfId="51" applyFont="1" applyBorder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10" fontId="6" fillId="0" borderId="0" xfId="0" applyNumberFormat="1" applyFont="1" applyFill="1" applyAlignment="1">
      <alignment/>
    </xf>
    <xf numFmtId="14" fontId="6" fillId="0" borderId="0" xfId="0" applyNumberFormat="1" applyFont="1" applyFill="1" applyAlignment="1">
      <alignment/>
    </xf>
    <xf numFmtId="184" fontId="6" fillId="0" borderId="0" xfId="0" applyNumberFormat="1" applyFont="1" applyFill="1" applyAlignment="1">
      <alignment/>
    </xf>
    <xf numFmtId="0" fontId="6" fillId="0" borderId="22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right" vertical="top" wrapText="1"/>
    </xf>
    <xf numFmtId="0" fontId="6" fillId="0" borderId="22" xfId="0" applyFont="1" applyFill="1" applyBorder="1" applyAlignment="1">
      <alignment horizontal="left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9" fontId="2" fillId="0" borderId="12" xfId="62" applyFont="1" applyBorder="1" applyAlignment="1">
      <alignment horizontal="right" vertical="top" wrapText="1"/>
    </xf>
    <xf numFmtId="9" fontId="1" fillId="0" borderId="12" xfId="62" applyFont="1" applyBorder="1" applyAlignment="1">
      <alignment horizontal="right" vertical="top" wrapText="1"/>
    </xf>
    <xf numFmtId="9" fontId="2" fillId="0" borderId="14" xfId="62" applyFont="1" applyBorder="1" applyAlignment="1">
      <alignment horizontal="right" vertical="top" wrapText="1"/>
    </xf>
    <xf numFmtId="0" fontId="13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6" fillId="0" borderId="0" xfId="0" applyFont="1" applyAlignment="1">
      <alignment wrapText="1"/>
    </xf>
    <xf numFmtId="4" fontId="0" fillId="0" borderId="0" xfId="0" applyNumberFormat="1" applyAlignment="1">
      <alignment/>
    </xf>
    <xf numFmtId="43" fontId="0" fillId="0" borderId="0" xfId="46" applyFont="1" applyAlignment="1">
      <alignment/>
    </xf>
    <xf numFmtId="176" fontId="11" fillId="0" borderId="12" xfId="0" applyNumberFormat="1" applyFont="1" applyFill="1" applyBorder="1" applyAlignment="1">
      <alignment horizontal="right" vertical="top" wrapText="1"/>
    </xf>
    <xf numFmtId="176" fontId="0" fillId="0" borderId="0" xfId="0" applyNumberFormat="1" applyAlignment="1">
      <alignment/>
    </xf>
    <xf numFmtId="171" fontId="0" fillId="0" borderId="0" xfId="0" applyNumberFormat="1" applyAlignment="1">
      <alignment/>
    </xf>
    <xf numFmtId="9" fontId="1" fillId="0" borderId="13" xfId="62" applyFont="1" applyFill="1" applyBorder="1" applyAlignment="1">
      <alignment horizontal="right" vertical="top" wrapText="1"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vertical="center" wrapText="1"/>
      <protection/>
    </xf>
    <xf numFmtId="0" fontId="13" fillId="0" borderId="25" xfId="0" applyNumberFormat="1" applyFont="1" applyFill="1" applyBorder="1" applyAlignment="1" applyProtection="1">
      <alignment horizontal="center" vertical="center" wrapText="1"/>
      <protection/>
    </xf>
    <xf numFmtId="0" fontId="13" fillId="0" borderId="26" xfId="0" applyNumberFormat="1" applyFont="1" applyFill="1" applyBorder="1" applyAlignment="1" applyProtection="1">
      <alignment horizontal="center" vertical="center" wrapText="1"/>
      <protection/>
    </xf>
    <xf numFmtId="10" fontId="13" fillId="0" borderId="25" xfId="0" applyNumberFormat="1" applyFont="1" applyFill="1" applyBorder="1" applyAlignment="1">
      <alignment horizontal="center" wrapText="1"/>
    </xf>
    <xf numFmtId="14" fontId="13" fillId="0" borderId="25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horizontal="center" wrapText="1"/>
    </xf>
    <xf numFmtId="184" fontId="13" fillId="0" borderId="25" xfId="0" applyNumberFormat="1" applyFont="1" applyFill="1" applyBorder="1" applyAlignment="1">
      <alignment horizontal="center" wrapText="1"/>
    </xf>
    <xf numFmtId="0" fontId="13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>
      <alignment/>
    </xf>
    <xf numFmtId="10" fontId="13" fillId="0" borderId="27" xfId="0" applyNumberFormat="1" applyFont="1" applyFill="1" applyBorder="1" applyAlignment="1">
      <alignment horizontal="center" wrapText="1"/>
    </xf>
    <xf numFmtId="14" fontId="13" fillId="0" borderId="27" xfId="0" applyNumberFormat="1" applyFont="1" applyFill="1" applyBorder="1" applyAlignment="1">
      <alignment horizontal="center" wrapText="1"/>
    </xf>
    <xf numFmtId="0" fontId="13" fillId="0" borderId="27" xfId="0" applyFont="1" applyFill="1" applyBorder="1" applyAlignment="1">
      <alignment horizontal="center" wrapText="1"/>
    </xf>
    <xf numFmtId="184" fontId="13" fillId="0" borderId="27" xfId="0" applyNumberFormat="1" applyFont="1" applyFill="1" applyBorder="1" applyAlignment="1">
      <alignment horizontal="center" wrapText="1"/>
    </xf>
    <xf numFmtId="0" fontId="6" fillId="0" borderId="22" xfId="57" applyFont="1" applyFill="1" applyBorder="1">
      <alignment/>
      <protection/>
    </xf>
    <xf numFmtId="0" fontId="13" fillId="0" borderId="22" xfId="57" applyFont="1" applyFill="1" applyBorder="1" applyAlignment="1">
      <alignment horizontal="center" wrapText="1"/>
      <protection/>
    </xf>
    <xf numFmtId="0" fontId="6" fillId="0" borderId="22" xfId="57" applyFont="1" applyFill="1" applyBorder="1" applyAlignment="1">
      <alignment wrapText="1"/>
      <protection/>
    </xf>
    <xf numFmtId="10" fontId="6" fillId="0" borderId="22" xfId="57" applyNumberFormat="1" applyFont="1" applyFill="1" applyBorder="1">
      <alignment/>
      <protection/>
    </xf>
    <xf numFmtId="14" fontId="6" fillId="0" borderId="22" xfId="57" applyNumberFormat="1" applyFont="1" applyFill="1" applyBorder="1">
      <alignment/>
      <protection/>
    </xf>
    <xf numFmtId="176" fontId="6" fillId="0" borderId="22" xfId="57" applyNumberFormat="1" applyFont="1" applyFill="1" applyBorder="1">
      <alignment/>
      <protection/>
    </xf>
    <xf numFmtId="176" fontId="6" fillId="0" borderId="22" xfId="57" applyNumberFormat="1" applyFont="1" applyFill="1" applyBorder="1" applyAlignment="1">
      <alignment vertical="center"/>
      <protection/>
    </xf>
    <xf numFmtId="184" fontId="6" fillId="0" borderId="22" xfId="57" applyNumberFormat="1" applyFont="1" applyFill="1" applyBorder="1">
      <alignment/>
      <protection/>
    </xf>
    <xf numFmtId="43" fontId="6" fillId="0" borderId="22" xfId="48" applyFont="1" applyFill="1" applyBorder="1" applyAlignment="1">
      <alignment/>
    </xf>
    <xf numFmtId="0" fontId="6" fillId="0" borderId="23" xfId="57" applyFont="1" applyFill="1" applyBorder="1">
      <alignment/>
      <protection/>
    </xf>
    <xf numFmtId="0" fontId="16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22" xfId="57" applyFont="1" applyFill="1" applyBorder="1" applyAlignment="1">
      <alignment horizontal="left" vertical="center" wrapText="1"/>
      <protection/>
    </xf>
    <xf numFmtId="0" fontId="6" fillId="0" borderId="22" xfId="57" applyFont="1" applyFill="1" applyBorder="1" applyAlignment="1">
      <alignment horizontal="left" vertical="center"/>
      <protection/>
    </xf>
    <xf numFmtId="10" fontId="6" fillId="0" borderId="22" xfId="57" applyNumberFormat="1" applyFont="1" applyFill="1" applyBorder="1" applyAlignment="1">
      <alignment horizontal="left" vertical="center"/>
      <protection/>
    </xf>
    <xf numFmtId="14" fontId="6" fillId="0" borderId="22" xfId="57" applyNumberFormat="1" applyFont="1" applyFill="1" applyBorder="1" applyAlignment="1">
      <alignment horizontal="left" vertical="center"/>
      <protection/>
    </xf>
    <xf numFmtId="176" fontId="6" fillId="0" borderId="22" xfId="57" applyNumberFormat="1" applyFont="1" applyFill="1" applyBorder="1" applyAlignment="1">
      <alignment horizontal="left" vertical="center" wrapText="1"/>
      <protection/>
    </xf>
    <xf numFmtId="176" fontId="6" fillId="0" borderId="22" xfId="57" applyNumberFormat="1" applyFont="1" applyFill="1" applyBorder="1" applyAlignment="1">
      <alignment horizontal="left" vertical="center"/>
      <protection/>
    </xf>
    <xf numFmtId="44" fontId="6" fillId="0" borderId="22" xfId="53" applyFont="1" applyFill="1" applyBorder="1" applyAlignment="1">
      <alignment horizontal="left" vertical="center" wrapText="1"/>
    </xf>
    <xf numFmtId="6" fontId="6" fillId="0" borderId="22" xfId="48" applyNumberFormat="1" applyFont="1" applyFill="1" applyBorder="1" applyAlignment="1">
      <alignment horizontal="left" vertical="center"/>
    </xf>
    <xf numFmtId="2" fontId="6" fillId="0" borderId="22" xfId="57" applyNumberFormat="1" applyFont="1" applyFill="1" applyBorder="1" applyAlignment="1">
      <alignment horizontal="left" vertical="center" wrapText="1"/>
      <protection/>
    </xf>
    <xf numFmtId="15" fontId="62" fillId="0" borderId="22" xfId="0" applyNumberFormat="1" applyFont="1" applyBorder="1" applyAlignment="1">
      <alignment horizontal="left" vertical="center" wrapText="1"/>
    </xf>
    <xf numFmtId="15" fontId="62" fillId="0" borderId="22" xfId="0" applyNumberFormat="1" applyFont="1" applyFill="1" applyBorder="1" applyAlignment="1">
      <alignment horizontal="left" vertical="center" wrapText="1"/>
    </xf>
    <xf numFmtId="3" fontId="6" fillId="0" borderId="22" xfId="57" applyNumberFormat="1" applyFont="1" applyFill="1" applyBorder="1" applyAlignment="1">
      <alignment horizontal="left" vertical="center"/>
      <protection/>
    </xf>
    <xf numFmtId="14" fontId="17" fillId="0" borderId="22" xfId="57" applyNumberFormat="1" applyFont="1" applyFill="1" applyBorder="1" applyAlignment="1">
      <alignment horizontal="left" vertical="center"/>
      <protection/>
    </xf>
    <xf numFmtId="0" fontId="6" fillId="0" borderId="0" xfId="57" applyFont="1" applyFill="1">
      <alignment/>
      <protection/>
    </xf>
    <xf numFmtId="1" fontId="6" fillId="0" borderId="22" xfId="57" applyNumberFormat="1" applyFont="1" applyFill="1" applyBorder="1" applyAlignment="1">
      <alignment horizontal="left" vertical="center" wrapText="1"/>
      <protection/>
    </xf>
    <xf numFmtId="3" fontId="6" fillId="0" borderId="22" xfId="57" applyNumberFormat="1" applyFont="1" applyFill="1" applyBorder="1" applyAlignment="1">
      <alignment horizontal="left" vertical="center" wrapText="1"/>
      <protection/>
    </xf>
    <xf numFmtId="0" fontId="6" fillId="0" borderId="0" xfId="57" applyFont="1" applyFill="1" applyBorder="1">
      <alignment/>
      <protection/>
    </xf>
    <xf numFmtId="0" fontId="17" fillId="0" borderId="22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57" applyFont="1" applyFill="1" applyBorder="1" applyAlignment="1">
      <alignment horizontal="left" vertical="center"/>
      <protection/>
    </xf>
    <xf numFmtId="10" fontId="6" fillId="0" borderId="0" xfId="57" applyNumberFormat="1" applyFont="1" applyFill="1" applyBorder="1" applyAlignment="1">
      <alignment horizontal="left" vertical="center"/>
      <protection/>
    </xf>
    <xf numFmtId="14" fontId="6" fillId="0" borderId="0" xfId="57" applyNumberFormat="1" applyFont="1" applyFill="1" applyBorder="1" applyAlignment="1">
      <alignment horizontal="left" vertical="center"/>
      <protection/>
    </xf>
    <xf numFmtId="176" fontId="6" fillId="0" borderId="0" xfId="57" applyNumberFormat="1" applyFont="1" applyFill="1" applyBorder="1" applyAlignment="1">
      <alignment horizontal="left" vertical="center" wrapText="1"/>
      <protection/>
    </xf>
    <xf numFmtId="176" fontId="6" fillId="0" borderId="0" xfId="57" applyNumberFormat="1" applyFont="1" applyFill="1" applyBorder="1" applyAlignment="1">
      <alignment horizontal="left" vertical="center"/>
      <protection/>
    </xf>
    <xf numFmtId="44" fontId="6" fillId="0" borderId="0" xfId="53" applyFont="1" applyFill="1" applyBorder="1" applyAlignment="1">
      <alignment horizontal="left" vertical="center" wrapText="1"/>
    </xf>
    <xf numFmtId="6" fontId="6" fillId="0" borderId="0" xfId="48" applyNumberFormat="1" applyFont="1" applyFill="1" applyBorder="1" applyAlignment="1">
      <alignment horizontal="left" vertical="center"/>
    </xf>
    <xf numFmtId="3" fontId="6" fillId="0" borderId="0" xfId="57" applyNumberFormat="1" applyFont="1" applyFill="1" applyBorder="1" applyAlignment="1">
      <alignment horizontal="left" vertical="center" wrapText="1"/>
      <protection/>
    </xf>
    <xf numFmtId="0" fontId="1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1" fillId="36" borderId="22" xfId="0" applyFont="1" applyFill="1" applyBorder="1" applyAlignment="1">
      <alignment horizontal="center" wrapText="1"/>
    </xf>
    <xf numFmtId="49" fontId="16" fillId="0" borderId="22" xfId="0" applyNumberFormat="1" applyFont="1" applyFill="1" applyBorder="1" applyAlignment="1" applyProtection="1">
      <alignment horizontal="left" vertical="center" wrapText="1"/>
      <protection/>
    </xf>
    <xf numFmtId="0" fontId="10" fillId="0" borderId="22" xfId="0" applyFont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/>
    </xf>
    <xf numFmtId="0" fontId="63" fillId="0" borderId="31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/>
    </xf>
    <xf numFmtId="0" fontId="10" fillId="0" borderId="22" xfId="0" applyFont="1" applyBorder="1" applyAlignment="1">
      <alignment/>
    </xf>
    <xf numFmtId="0" fontId="10" fillId="0" borderId="22" xfId="0" applyFont="1" applyBorder="1" applyAlignment="1">
      <alignment wrapText="1"/>
    </xf>
    <xf numFmtId="14" fontId="10" fillId="0" borderId="22" xfId="0" applyNumberFormat="1" applyFont="1" applyBorder="1" applyAlignment="1">
      <alignment/>
    </xf>
    <xf numFmtId="0" fontId="1" fillId="0" borderId="22" xfId="0" applyFont="1" applyBorder="1" applyAlignment="1">
      <alignment horizontal="justify" vertical="top" wrapText="1"/>
    </xf>
    <xf numFmtId="0" fontId="17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44" fontId="18" fillId="0" borderId="22" xfId="53" applyFont="1" applyFill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22" xfId="57" applyFont="1" applyFill="1" applyBorder="1" applyAlignment="1">
      <alignment horizontal="center" vertical="center" wrapText="1"/>
      <protection/>
    </xf>
    <xf numFmtId="44" fontId="16" fillId="0" borderId="22" xfId="55" applyFont="1" applyFill="1" applyBorder="1" applyAlignment="1" applyProtection="1">
      <alignment horizontal="left" vertical="center" wrapText="1"/>
      <protection/>
    </xf>
    <xf numFmtId="0" fontId="6" fillId="0" borderId="22" xfId="57" applyFont="1" applyFill="1" applyBorder="1" applyAlignment="1">
      <alignment horizontal="center" vertical="center"/>
      <protection/>
    </xf>
    <xf numFmtId="0" fontId="16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25" xfId="58" applyFont="1" applyFill="1" applyBorder="1" applyAlignment="1">
      <alignment horizontal="center" vertical="center" wrapText="1"/>
      <protection/>
    </xf>
    <xf numFmtId="44" fontId="16" fillId="0" borderId="25" xfId="55" applyFont="1" applyFill="1" applyBorder="1" applyAlignment="1" applyProtection="1">
      <alignment horizontal="left" vertical="center" wrapText="1"/>
      <protection/>
    </xf>
    <xf numFmtId="44" fontId="16" fillId="0" borderId="23" xfId="55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/>
    </xf>
    <xf numFmtId="0" fontId="6" fillId="0" borderId="0" xfId="57" applyFont="1" applyFill="1" applyBorder="1" applyAlignment="1">
      <alignment horizontal="center" vertical="center"/>
      <protection/>
    </xf>
    <xf numFmtId="44" fontId="16" fillId="0" borderId="0" xfId="51" applyFont="1" applyFill="1" applyBorder="1" applyAlignment="1" applyProtection="1">
      <alignment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7" xfId="57" applyFont="1" applyFill="1" applyBorder="1" applyAlignment="1">
      <alignment horizontal="center" vertical="center"/>
      <protection/>
    </xf>
    <xf numFmtId="0" fontId="6" fillId="0" borderId="25" xfId="57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top" wrapText="1"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2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vertical="top" wrapText="1"/>
    </xf>
    <xf numFmtId="0" fontId="1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32" xfId="0" applyFont="1" applyBorder="1" applyAlignment="1">
      <alignment horizontal="center" vertical="top" wrapText="1"/>
    </xf>
    <xf numFmtId="0" fontId="16" fillId="0" borderId="32" xfId="0" applyNumberFormat="1" applyFont="1" applyFill="1" applyBorder="1" applyAlignment="1" applyProtection="1">
      <alignment horizontal="center" vertical="top" wrapText="1"/>
      <protection/>
    </xf>
    <xf numFmtId="0" fontId="2" fillId="0" borderId="3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6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Border="1" applyAlignment="1">
      <alignment horizontal="center"/>
    </xf>
    <xf numFmtId="10" fontId="2" fillId="0" borderId="13" xfId="0" applyNumberFormat="1" applyFont="1" applyBorder="1" applyAlignment="1">
      <alignment horizontal="center" vertical="top" wrapText="1"/>
    </xf>
    <xf numFmtId="10" fontId="1" fillId="34" borderId="13" xfId="0" applyNumberFormat="1" applyFont="1" applyFill="1" applyBorder="1" applyAlignment="1">
      <alignment horizontal="center" vertical="top" wrapText="1"/>
    </xf>
    <xf numFmtId="10" fontId="2" fillId="0" borderId="12" xfId="0" applyNumberFormat="1" applyFont="1" applyBorder="1" applyAlignment="1">
      <alignment horizontal="right" vertical="top" wrapText="1"/>
    </xf>
    <xf numFmtId="10" fontId="1" fillId="33" borderId="13" xfId="0" applyNumberFormat="1" applyFont="1" applyFill="1" applyBorder="1" applyAlignment="1">
      <alignment horizontal="right" vertical="top" wrapText="1"/>
    </xf>
    <xf numFmtId="10" fontId="8" fillId="0" borderId="12" xfId="0" applyNumberFormat="1" applyFont="1" applyBorder="1" applyAlignment="1">
      <alignment horizontal="justify" vertical="top" wrapText="1"/>
    </xf>
    <xf numFmtId="10" fontId="2" fillId="0" borderId="12" xfId="0" applyNumberFormat="1" applyFont="1" applyBorder="1" applyAlignment="1">
      <alignment horizontal="justify" vertical="top" wrapText="1"/>
    </xf>
    <xf numFmtId="10" fontId="2" fillId="0" borderId="14" xfId="0" applyNumberFormat="1" applyFont="1" applyBorder="1" applyAlignment="1">
      <alignment horizontal="right" vertical="top" wrapText="1"/>
    </xf>
    <xf numFmtId="10" fontId="2" fillId="0" borderId="12" xfId="0" applyNumberFormat="1" applyFont="1" applyFill="1" applyBorder="1" applyAlignment="1">
      <alignment horizontal="right" vertical="top" wrapText="1"/>
    </xf>
    <xf numFmtId="10" fontId="2" fillId="0" borderId="13" xfId="0" applyNumberFormat="1" applyFont="1" applyBorder="1" applyAlignment="1">
      <alignment horizontal="justify" vertical="top" wrapText="1"/>
    </xf>
    <xf numFmtId="10" fontId="2" fillId="0" borderId="12" xfId="62" applyNumberFormat="1" applyFont="1" applyBorder="1" applyAlignment="1">
      <alignment horizontal="right" vertical="top" wrapText="1"/>
    </xf>
    <xf numFmtId="177" fontId="10" fillId="0" borderId="0" xfId="0" applyNumberFormat="1" applyFont="1" applyBorder="1" applyAlignment="1">
      <alignment horizontal="right" vertical="top" wrapText="1"/>
    </xf>
    <xf numFmtId="4" fontId="11" fillId="0" borderId="12" xfId="0" applyNumberFormat="1" applyFont="1" applyBorder="1" applyAlignment="1">
      <alignment horizontal="right" vertical="top" wrapText="1"/>
    </xf>
    <xf numFmtId="4" fontId="10" fillId="0" borderId="12" xfId="57" applyNumberFormat="1" applyFont="1" applyBorder="1" applyAlignment="1">
      <alignment horizontal="right" vertical="top" wrapText="1"/>
      <protection/>
    </xf>
    <xf numFmtId="4" fontId="10" fillId="0" borderId="12" xfId="0" applyNumberFormat="1" applyFont="1" applyBorder="1" applyAlignment="1">
      <alignment horizontal="right" vertical="top" wrapText="1"/>
    </xf>
    <xf numFmtId="49" fontId="12" fillId="35" borderId="33" xfId="0" applyNumberFormat="1" applyFont="1" applyFill="1" applyBorder="1" applyAlignment="1">
      <alignment horizontal="left" vertical="top"/>
    </xf>
    <xf numFmtId="176" fontId="2" fillId="0" borderId="11" xfId="0" applyNumberFormat="1" applyFont="1" applyBorder="1" applyAlignment="1">
      <alignment horizontal="right" vertical="top" wrapText="1"/>
    </xf>
    <xf numFmtId="4" fontId="12" fillId="0" borderId="12" xfId="57" applyNumberFormat="1" applyFont="1" applyBorder="1" applyAlignment="1">
      <alignment horizontal="right" vertical="top" wrapText="1"/>
      <protection/>
    </xf>
    <xf numFmtId="0" fontId="2" fillId="0" borderId="17" xfId="0" applyFont="1" applyBorder="1" applyAlignment="1">
      <alignment horizontal="justify" vertical="top" wrapText="1"/>
    </xf>
    <xf numFmtId="8" fontId="0" fillId="0" borderId="0" xfId="0" applyNumberFormat="1" applyAlignment="1">
      <alignment/>
    </xf>
    <xf numFmtId="187" fontId="12" fillId="35" borderId="34" xfId="49" applyFont="1" applyFill="1" applyBorder="1" applyAlignment="1">
      <alignment horizontal="right" vertical="top"/>
    </xf>
    <xf numFmtId="49" fontId="10" fillId="0" borderId="11" xfId="0" applyNumberFormat="1" applyFont="1" applyBorder="1" applyAlignment="1">
      <alignment horizontal="right" vertical="top" wrapText="1"/>
    </xf>
    <xf numFmtId="177" fontId="10" fillId="0" borderId="11" xfId="0" applyNumberFormat="1" applyFont="1" applyBorder="1" applyAlignment="1">
      <alignment horizontal="right" vertical="top" wrapText="1"/>
    </xf>
    <xf numFmtId="187" fontId="11" fillId="0" borderId="11" xfId="0" applyNumberFormat="1" applyFont="1" applyBorder="1" applyAlignment="1">
      <alignment horizontal="right" vertical="top" wrapText="1"/>
    </xf>
    <xf numFmtId="8" fontId="11" fillId="0" borderId="11" xfId="0" applyNumberFormat="1" applyFont="1" applyBorder="1" applyAlignment="1">
      <alignment horizontal="right" vertical="top" wrapText="1"/>
    </xf>
    <xf numFmtId="176" fontId="10" fillId="0" borderId="11" xfId="0" applyNumberFormat="1" applyFont="1" applyBorder="1" applyAlignment="1">
      <alignment horizontal="right" vertical="top" wrapText="1"/>
    </xf>
    <xf numFmtId="4" fontId="12" fillId="35" borderId="11" xfId="49" applyNumberFormat="1" applyFont="1" applyFill="1" applyBorder="1" applyAlignment="1">
      <alignment horizontal="right" vertical="top"/>
    </xf>
    <xf numFmtId="4" fontId="10" fillId="0" borderId="11" xfId="0" applyNumberFormat="1" applyFont="1" applyBorder="1" applyAlignment="1">
      <alignment horizontal="right" vertical="top" wrapText="1"/>
    </xf>
    <xf numFmtId="4" fontId="12" fillId="35" borderId="34" xfId="49" applyNumberFormat="1" applyFont="1" applyFill="1" applyBorder="1" applyAlignment="1">
      <alignment horizontal="right" vertical="top"/>
    </xf>
    <xf numFmtId="4" fontId="12" fillId="35" borderId="33" xfId="49" applyNumberFormat="1" applyFont="1" applyFill="1" applyBorder="1" applyAlignment="1">
      <alignment horizontal="right" vertical="top"/>
    </xf>
    <xf numFmtId="4" fontId="10" fillId="0" borderId="20" xfId="0" applyNumberFormat="1" applyFont="1" applyBorder="1" applyAlignment="1">
      <alignment horizontal="right" vertical="top" wrapText="1"/>
    </xf>
    <xf numFmtId="4" fontId="10" fillId="0" borderId="35" xfId="0" applyNumberFormat="1" applyFont="1" applyBorder="1" applyAlignment="1">
      <alignment horizontal="right" vertical="top" wrapText="1"/>
    </xf>
    <xf numFmtId="4" fontId="12" fillId="35" borderId="36" xfId="49" applyNumberFormat="1" applyFont="1" applyFill="1" applyBorder="1" applyAlignment="1">
      <alignment horizontal="right" vertical="top"/>
    </xf>
    <xf numFmtId="4" fontId="10" fillId="0" borderId="0" xfId="0" applyNumberFormat="1" applyFont="1" applyBorder="1" applyAlignment="1">
      <alignment horizontal="right" vertical="top" wrapText="1"/>
    </xf>
    <xf numFmtId="40" fontId="10" fillId="0" borderId="11" xfId="0" applyNumberFormat="1" applyFont="1" applyBorder="1" applyAlignment="1">
      <alignment horizontal="right" vertical="top" wrapText="1"/>
    </xf>
    <xf numFmtId="176" fontId="11" fillId="0" borderId="11" xfId="0" applyNumberFormat="1" applyFont="1" applyFill="1" applyBorder="1" applyAlignment="1">
      <alignment horizontal="right" vertical="top" wrapText="1"/>
    </xf>
    <xf numFmtId="4" fontId="11" fillId="0" borderId="11" xfId="0" applyNumberFormat="1" applyFont="1" applyBorder="1" applyAlignment="1">
      <alignment horizontal="right" vertical="top" wrapText="1"/>
    </xf>
    <xf numFmtId="4" fontId="10" fillId="0" borderId="12" xfId="0" applyNumberFormat="1" applyFont="1" applyBorder="1" applyAlignment="1">
      <alignment horizontal="right" wrapText="1"/>
    </xf>
    <xf numFmtId="4" fontId="12" fillId="35" borderId="34" xfId="49" applyNumberFormat="1" applyFont="1" applyFill="1" applyBorder="1" applyAlignment="1">
      <alignment horizontal="right"/>
    </xf>
    <xf numFmtId="4" fontId="2" fillId="0" borderId="11" xfId="0" applyNumberFormat="1" applyFont="1" applyBorder="1" applyAlignment="1">
      <alignment horizontal="right" vertical="top" wrapText="1"/>
    </xf>
    <xf numFmtId="4" fontId="11" fillId="0" borderId="12" xfId="0" applyNumberFormat="1" applyFont="1" applyFill="1" applyBorder="1" applyAlignment="1">
      <alignment horizontal="right" vertical="top" wrapText="1"/>
    </xf>
    <xf numFmtId="4" fontId="11" fillId="0" borderId="11" xfId="0" applyNumberFormat="1" applyFont="1" applyFill="1" applyBorder="1" applyAlignment="1">
      <alignment horizontal="right" vertical="top" wrapText="1"/>
    </xf>
    <xf numFmtId="4" fontId="10" fillId="0" borderId="11" xfId="0" applyNumberFormat="1" applyFont="1" applyFill="1" applyBorder="1" applyAlignment="1">
      <alignment horizontal="right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176" fontId="10" fillId="0" borderId="12" xfId="0" applyNumberFormat="1" applyFont="1" applyFill="1" applyBorder="1" applyAlignment="1">
      <alignment horizontal="right" vertical="top" wrapText="1"/>
    </xf>
    <xf numFmtId="4" fontId="10" fillId="0" borderId="11" xfId="57" applyNumberFormat="1" applyFont="1" applyBorder="1" applyAlignment="1">
      <alignment horizontal="right" vertical="top" wrapText="1"/>
      <protection/>
    </xf>
    <xf numFmtId="0" fontId="0" fillId="0" borderId="11" xfId="0" applyBorder="1" applyAlignment="1">
      <alignment/>
    </xf>
    <xf numFmtId="4" fontId="11" fillId="0" borderId="12" xfId="57" applyNumberFormat="1" applyFont="1" applyBorder="1" applyAlignment="1">
      <alignment horizontal="right" vertical="top" wrapText="1"/>
      <protection/>
    </xf>
    <xf numFmtId="4" fontId="9" fillId="0" borderId="0" xfId="0" applyNumberFormat="1" applyFont="1" applyAlignment="1">
      <alignment/>
    </xf>
    <xf numFmtId="4" fontId="11" fillId="0" borderId="12" xfId="0" applyNumberFormat="1" applyFont="1" applyFill="1" applyBorder="1" applyAlignment="1">
      <alignment horizontal="right" wrapText="1"/>
    </xf>
    <xf numFmtId="4" fontId="11" fillId="0" borderId="12" xfId="0" applyNumberFormat="1" applyFont="1" applyBorder="1" applyAlignment="1">
      <alignment horizontal="right" wrapText="1"/>
    </xf>
    <xf numFmtId="0" fontId="2" fillId="0" borderId="21" xfId="0" applyFont="1" applyBorder="1" applyAlignment="1">
      <alignment horizontal="justify" wrapText="1"/>
    </xf>
    <xf numFmtId="44" fontId="2" fillId="0" borderId="17" xfId="51" applyFont="1" applyBorder="1" applyAlignment="1">
      <alignment vertical="top" wrapText="1"/>
    </xf>
    <xf numFmtId="44" fontId="2" fillId="0" borderId="13" xfId="51" applyFont="1" applyBorder="1" applyAlignment="1">
      <alignment horizontal="justify" vertical="top" wrapText="1"/>
    </xf>
    <xf numFmtId="44" fontId="2" fillId="0" borderId="13" xfId="0" applyNumberFormat="1" applyFont="1" applyBorder="1" applyAlignment="1">
      <alignment horizontal="justify" vertical="top" wrapText="1"/>
    </xf>
    <xf numFmtId="9" fontId="2" fillId="0" borderId="13" xfId="0" applyNumberFormat="1" applyFont="1" applyBorder="1" applyAlignment="1">
      <alignment horizontal="justify" vertical="top" wrapText="1"/>
    </xf>
    <xf numFmtId="44" fontId="2" fillId="0" borderId="13" xfId="51" applyFont="1" applyBorder="1" applyAlignment="1">
      <alignment vertical="top" wrapText="1"/>
    </xf>
    <xf numFmtId="44" fontId="2" fillId="0" borderId="21" xfId="51" applyFont="1" applyBorder="1" applyAlignment="1">
      <alignment vertical="top" wrapText="1"/>
    </xf>
    <xf numFmtId="44" fontId="2" fillId="0" borderId="17" xfId="51" applyFont="1" applyBorder="1" applyAlignment="1">
      <alignment horizontal="justify" vertical="top" wrapText="1"/>
    </xf>
    <xf numFmtId="44" fontId="2" fillId="0" borderId="17" xfId="0" applyNumberFormat="1" applyFont="1" applyBorder="1" applyAlignment="1">
      <alignment horizontal="justify" vertical="top" wrapText="1"/>
    </xf>
    <xf numFmtId="9" fontId="2" fillId="0" borderId="17" xfId="0" applyNumberFormat="1" applyFont="1" applyBorder="1" applyAlignment="1">
      <alignment horizontal="justify" vertical="top" wrapText="1"/>
    </xf>
    <xf numFmtId="176" fontId="1" fillId="0" borderId="13" xfId="0" applyNumberFormat="1" applyFont="1" applyBorder="1" applyAlignment="1">
      <alignment vertical="top" wrapText="1"/>
    </xf>
    <xf numFmtId="176" fontId="1" fillId="34" borderId="21" xfId="0" applyNumberFormat="1" applyFont="1" applyFill="1" applyBorder="1" applyAlignment="1">
      <alignment horizontal="right" vertical="top" wrapText="1"/>
    </xf>
    <xf numFmtId="176" fontId="1" fillId="34" borderId="17" xfId="0" applyNumberFormat="1" applyFont="1" applyFill="1" applyBorder="1" applyAlignment="1">
      <alignment horizontal="right" vertical="top" wrapText="1"/>
    </xf>
    <xf numFmtId="10" fontId="1" fillId="33" borderId="17" xfId="0" applyNumberFormat="1" applyFont="1" applyFill="1" applyBorder="1" applyAlignment="1">
      <alignment horizontal="right" vertical="top" wrapText="1"/>
    </xf>
    <xf numFmtId="176" fontId="1" fillId="0" borderId="21" xfId="0" applyNumberFormat="1" applyFont="1" applyBorder="1" applyAlignment="1">
      <alignment horizontal="right" vertical="top" wrapText="1"/>
    </xf>
    <xf numFmtId="176" fontId="1" fillId="0" borderId="17" xfId="0" applyNumberFormat="1" applyFont="1" applyBorder="1" applyAlignment="1">
      <alignment horizontal="right" vertical="top" wrapText="1"/>
    </xf>
    <xf numFmtId="10" fontId="1" fillId="0" borderId="17" xfId="0" applyNumberFormat="1" applyFont="1" applyBorder="1" applyAlignment="1">
      <alignment horizontal="right" vertical="top" wrapText="1"/>
    </xf>
    <xf numFmtId="7" fontId="1" fillId="0" borderId="21" xfId="0" applyNumberFormat="1" applyFont="1" applyBorder="1" applyAlignment="1">
      <alignment horizontal="right" vertical="top" wrapText="1"/>
    </xf>
    <xf numFmtId="7" fontId="1" fillId="0" borderId="17" xfId="0" applyNumberFormat="1" applyFont="1" applyBorder="1" applyAlignment="1">
      <alignment horizontal="right" vertical="top" wrapText="1"/>
    </xf>
    <xf numFmtId="10" fontId="1" fillId="0" borderId="21" xfId="0" applyNumberFormat="1" applyFont="1" applyBorder="1" applyAlignment="1">
      <alignment horizontal="right" vertical="top" wrapText="1"/>
    </xf>
    <xf numFmtId="7" fontId="1" fillId="33" borderId="21" xfId="0" applyNumberFormat="1" applyFont="1" applyFill="1" applyBorder="1" applyAlignment="1">
      <alignment horizontal="right" vertical="top" wrapText="1"/>
    </xf>
    <xf numFmtId="7" fontId="1" fillId="33" borderId="17" xfId="0" applyNumberFormat="1" applyFont="1" applyFill="1" applyBorder="1" applyAlignment="1">
      <alignment horizontal="right" vertical="top" wrapText="1"/>
    </xf>
    <xf numFmtId="9" fontId="1" fillId="0" borderId="17" xfId="62" applyFont="1" applyBorder="1" applyAlignment="1">
      <alignment horizontal="right" vertical="top" wrapText="1"/>
    </xf>
    <xf numFmtId="0" fontId="19" fillId="0" borderId="0" xfId="0" applyFont="1" applyAlignment="1">
      <alignment/>
    </xf>
    <xf numFmtId="43" fontId="13" fillId="0" borderId="25" xfId="48" applyFont="1" applyFill="1" applyBorder="1" applyAlignment="1">
      <alignment horizontal="center" wrapText="1"/>
    </xf>
    <xf numFmtId="43" fontId="13" fillId="0" borderId="27" xfId="48" applyFont="1" applyFill="1" applyBorder="1" applyAlignment="1">
      <alignment horizontal="center" wrapText="1"/>
    </xf>
    <xf numFmtId="43" fontId="6" fillId="0" borderId="0" xfId="48" applyFont="1" applyFill="1" applyAlignment="1">
      <alignment/>
    </xf>
    <xf numFmtId="44" fontId="6" fillId="0" borderId="22" xfId="53" applyFont="1" applyFill="1" applyBorder="1" applyAlignment="1">
      <alignment/>
    </xf>
    <xf numFmtId="0" fontId="16" fillId="0" borderId="24" xfId="0" applyNumberFormat="1" applyFont="1" applyFill="1" applyBorder="1" applyAlignment="1" applyProtection="1">
      <alignment horizontal="left" vertical="center" wrapText="1"/>
      <protection/>
    </xf>
    <xf numFmtId="8" fontId="10" fillId="0" borderId="22" xfId="0" applyNumberFormat="1" applyFont="1" applyBorder="1" applyAlignment="1">
      <alignment horizontal="right" wrapText="1"/>
    </xf>
    <xf numFmtId="176" fontId="6" fillId="0" borderId="24" xfId="57" applyNumberFormat="1" applyFont="1" applyFill="1" applyBorder="1" applyAlignment="1">
      <alignment horizontal="left" vertical="center" wrapText="1"/>
      <protection/>
    </xf>
    <xf numFmtId="44" fontId="16" fillId="0" borderId="22" xfId="53" applyFont="1" applyFill="1" applyBorder="1" applyAlignment="1" applyProtection="1">
      <alignment horizontal="left" vertical="center" wrapText="1"/>
      <protection/>
    </xf>
    <xf numFmtId="40" fontId="10" fillId="0" borderId="22" xfId="0" applyNumberFormat="1" applyFont="1" applyBorder="1" applyAlignment="1">
      <alignment horizontal="right" wrapText="1"/>
    </xf>
    <xf numFmtId="176" fontId="10" fillId="0" borderId="22" xfId="0" applyNumberFormat="1" applyFont="1" applyBorder="1" applyAlignment="1">
      <alignment horizontal="right" wrapText="1"/>
    </xf>
    <xf numFmtId="0" fontId="6" fillId="0" borderId="23" xfId="57" applyFont="1" applyFill="1" applyBorder="1" applyAlignment="1">
      <alignment horizontal="left" vertical="center"/>
      <protection/>
    </xf>
    <xf numFmtId="176" fontId="10" fillId="0" borderId="22" xfId="0" applyNumberFormat="1" applyFont="1" applyFill="1" applyBorder="1" applyAlignment="1">
      <alignment horizontal="right" wrapText="1"/>
    </xf>
    <xf numFmtId="8" fontId="10" fillId="0" borderId="22" xfId="0" applyNumberFormat="1" applyFont="1" applyFill="1" applyBorder="1" applyAlignment="1">
      <alignment horizontal="right" wrapText="1"/>
    </xf>
    <xf numFmtId="176" fontId="10" fillId="0" borderId="22" xfId="57" applyNumberFormat="1" applyFont="1" applyBorder="1" applyAlignment="1">
      <alignment horizontal="right" wrapText="1"/>
      <protection/>
    </xf>
    <xf numFmtId="40" fontId="10" fillId="0" borderId="22" xfId="57" applyNumberFormat="1" applyFont="1" applyFill="1" applyBorder="1" applyAlignment="1">
      <alignment horizontal="right" wrapText="1"/>
      <protection/>
    </xf>
    <xf numFmtId="40" fontId="10" fillId="0" borderId="22" xfId="57" applyNumberFormat="1" applyFont="1" applyBorder="1" applyAlignment="1">
      <alignment horizontal="right" wrapText="1"/>
      <protection/>
    </xf>
    <xf numFmtId="0" fontId="10" fillId="0" borderId="22" xfId="0" applyNumberFormat="1" applyFont="1" applyFill="1" applyBorder="1" applyAlignment="1" applyProtection="1">
      <alignment horizontal="left" vertical="center" wrapText="1"/>
      <protection/>
    </xf>
    <xf numFmtId="44" fontId="6" fillId="0" borderId="22" xfId="53" applyFont="1" applyFill="1" applyBorder="1" applyAlignment="1">
      <alignment horizontal="left" wrapText="1"/>
    </xf>
    <xf numFmtId="40" fontId="10" fillId="0" borderId="12" xfId="0" applyNumberFormat="1" applyFont="1" applyFill="1" applyBorder="1" applyAlignment="1">
      <alignment horizontal="right" wrapText="1"/>
    </xf>
    <xf numFmtId="8" fontId="10" fillId="0" borderId="12" xfId="0" applyNumberFormat="1" applyFont="1" applyFill="1" applyBorder="1" applyAlignment="1">
      <alignment horizontal="right" wrapText="1"/>
    </xf>
    <xf numFmtId="40" fontId="10" fillId="0" borderId="22" xfId="0" applyNumberFormat="1" applyFont="1" applyFill="1" applyBorder="1" applyAlignment="1">
      <alignment horizontal="right" wrapText="1"/>
    </xf>
    <xf numFmtId="176" fontId="10" fillId="0" borderId="22" xfId="0" applyNumberFormat="1" applyFont="1" applyBorder="1" applyAlignment="1">
      <alignment horizontal="right" vertical="top" wrapText="1"/>
    </xf>
    <xf numFmtId="9" fontId="10" fillId="0" borderId="22" xfId="63" applyFont="1" applyBorder="1" applyAlignment="1">
      <alignment/>
    </xf>
    <xf numFmtId="43" fontId="10" fillId="0" borderId="22" xfId="48" applyFont="1" applyBorder="1" applyAlignment="1">
      <alignment/>
    </xf>
    <xf numFmtId="43" fontId="11" fillId="36" borderId="22" xfId="48" applyFont="1" applyFill="1" applyBorder="1" applyAlignment="1">
      <alignment horizontal="center" wrapText="1"/>
    </xf>
    <xf numFmtId="0" fontId="0" fillId="0" borderId="22" xfId="0" applyFill="1" applyBorder="1" applyAlignment="1">
      <alignment horizontal="left" vertical="center"/>
    </xf>
    <xf numFmtId="43" fontId="10" fillId="0" borderId="22" xfId="48" applyFont="1" applyFill="1" applyBorder="1" applyAlignment="1">
      <alignment horizontal="left" vertical="center" wrapText="1"/>
    </xf>
    <xf numFmtId="43" fontId="10" fillId="0" borderId="22" xfId="48" applyFont="1" applyBorder="1" applyAlignment="1">
      <alignment horizontal="left" vertical="center"/>
    </xf>
    <xf numFmtId="9" fontId="16" fillId="0" borderId="22" xfId="63" applyFont="1" applyFill="1" applyBorder="1" applyAlignment="1" applyProtection="1">
      <alignment horizontal="left" vertical="center" wrapText="1"/>
      <protection/>
    </xf>
    <xf numFmtId="4" fontId="16" fillId="0" borderId="22" xfId="0" applyNumberFormat="1" applyFont="1" applyFill="1" applyBorder="1" applyAlignment="1" applyProtection="1">
      <alignment horizontal="left" vertical="center" wrapText="1"/>
      <protection/>
    </xf>
    <xf numFmtId="176" fontId="10" fillId="0" borderId="22" xfId="48" applyNumberFormat="1" applyFont="1" applyBorder="1" applyAlignment="1">
      <alignment horizontal="right" vertical="center"/>
    </xf>
    <xf numFmtId="176" fontId="10" fillId="0" borderId="22" xfId="0" applyNumberFormat="1" applyFont="1" applyBorder="1" applyAlignment="1">
      <alignment horizontal="right" vertical="center"/>
    </xf>
    <xf numFmtId="176" fontId="64" fillId="0" borderId="31" xfId="0" applyNumberFormat="1" applyFont="1" applyFill="1" applyBorder="1" applyAlignment="1">
      <alignment horizontal="right" wrapText="1"/>
    </xf>
    <xf numFmtId="176" fontId="10" fillId="0" borderId="22" xfId="53" applyNumberFormat="1" applyFont="1" applyFill="1" applyBorder="1" applyAlignment="1" applyProtection="1">
      <alignment horizontal="right" vertical="center" wrapText="1"/>
      <protection/>
    </xf>
    <xf numFmtId="176" fontId="10" fillId="0" borderId="22" xfId="0" applyNumberFormat="1" applyFont="1" applyFill="1" applyBorder="1" applyAlignment="1" applyProtection="1">
      <alignment horizontal="right" vertical="center" wrapText="1"/>
      <protection/>
    </xf>
    <xf numFmtId="43" fontId="17" fillId="35" borderId="22" xfId="48" applyFont="1" applyFill="1" applyBorder="1" applyAlignment="1">
      <alignment horizontal="right" vertical="top"/>
    </xf>
    <xf numFmtId="9" fontId="13" fillId="0" borderId="25" xfId="63" applyFont="1" applyBorder="1" applyAlignment="1">
      <alignment horizontal="center" vertical="top" wrapText="1"/>
    </xf>
    <xf numFmtId="44" fontId="1" fillId="0" borderId="12" xfId="53" applyFont="1" applyBorder="1" applyAlignment="1">
      <alignment horizontal="justify" vertical="top" wrapText="1"/>
    </xf>
    <xf numFmtId="44" fontId="1" fillId="0" borderId="0" xfId="53" applyFont="1" applyBorder="1" applyAlignment="1">
      <alignment horizontal="justify" vertical="top" wrapText="1"/>
    </xf>
    <xf numFmtId="9" fontId="2" fillId="0" borderId="22" xfId="63" applyFont="1" applyBorder="1" applyAlignment="1">
      <alignment horizontal="center" vertical="top" wrapText="1"/>
    </xf>
    <xf numFmtId="9" fontId="6" fillId="0" borderId="22" xfId="63" applyFont="1" applyBorder="1" applyAlignment="1">
      <alignment horizontal="center" vertical="top" wrapText="1"/>
    </xf>
    <xf numFmtId="40" fontId="10" fillId="0" borderId="23" xfId="57" applyNumberFormat="1" applyFont="1" applyFill="1" applyBorder="1" applyAlignment="1">
      <alignment horizontal="right" wrapText="1"/>
      <protection/>
    </xf>
    <xf numFmtId="40" fontId="10" fillId="0" borderId="0" xfId="0" applyNumberFormat="1" applyFont="1" applyFill="1" applyBorder="1" applyAlignment="1">
      <alignment horizontal="right" wrapText="1"/>
    </xf>
    <xf numFmtId="8" fontId="10" fillId="0" borderId="0" xfId="0" applyNumberFormat="1" applyFont="1" applyFill="1" applyBorder="1" applyAlignment="1">
      <alignment horizontal="right" wrapText="1"/>
    </xf>
    <xf numFmtId="8" fontId="10" fillId="0" borderId="23" xfId="0" applyNumberFormat="1" applyFont="1" applyFill="1" applyBorder="1" applyAlignment="1">
      <alignment horizontal="right" wrapText="1"/>
    </xf>
    <xf numFmtId="40" fontId="10" fillId="0" borderId="23" xfId="0" applyNumberFormat="1" applyFont="1" applyFill="1" applyBorder="1" applyAlignment="1">
      <alignment horizontal="right" wrapText="1"/>
    </xf>
    <xf numFmtId="0" fontId="17" fillId="0" borderId="25" xfId="0" applyFont="1" applyFill="1" applyBorder="1" applyAlignment="1">
      <alignment horizontal="left" vertical="center" wrapText="1"/>
    </xf>
    <xf numFmtId="44" fontId="16" fillId="0" borderId="23" xfId="53" applyFont="1" applyFill="1" applyBorder="1" applyAlignment="1" applyProtection="1">
      <alignment horizontal="left" vertical="center" wrapText="1"/>
      <protection/>
    </xf>
    <xf numFmtId="0" fontId="1" fillId="0" borderId="37" xfId="0" applyFont="1" applyBorder="1" applyAlignment="1">
      <alignment horizontal="justify" vertical="top" wrapText="1"/>
    </xf>
    <xf numFmtId="44" fontId="16" fillId="0" borderId="0" xfId="53" applyFont="1" applyFill="1" applyBorder="1" applyAlignment="1" applyProtection="1">
      <alignment vertical="center" wrapText="1"/>
      <protection/>
    </xf>
    <xf numFmtId="44" fontId="16" fillId="0" borderId="22" xfId="53" applyFont="1" applyFill="1" applyBorder="1" applyAlignment="1" applyProtection="1">
      <alignment horizontal="center" vertical="center" wrapText="1"/>
      <protection/>
    </xf>
    <xf numFmtId="9" fontId="1" fillId="0" borderId="38" xfId="63" applyFont="1" applyBorder="1" applyAlignment="1">
      <alignment horizontal="center" vertical="top" wrapText="1"/>
    </xf>
    <xf numFmtId="44" fontId="16" fillId="0" borderId="23" xfId="53" applyFont="1" applyFill="1" applyBorder="1" applyAlignment="1" applyProtection="1">
      <alignment horizontal="center" vertical="center" wrapText="1"/>
      <protection/>
    </xf>
    <xf numFmtId="44" fontId="16" fillId="0" borderId="32" xfId="53" applyFont="1" applyFill="1" applyBorder="1" applyAlignment="1" applyProtection="1">
      <alignment horizontal="center" vertical="center" wrapText="1"/>
      <protection/>
    </xf>
    <xf numFmtId="44" fontId="16" fillId="0" borderId="39" xfId="53" applyFont="1" applyFill="1" applyBorder="1" applyAlignment="1" applyProtection="1">
      <alignment horizontal="center" vertical="center" wrapText="1"/>
      <protection/>
    </xf>
    <xf numFmtId="9" fontId="1" fillId="0" borderId="40" xfId="63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41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1" fillId="34" borderId="18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2" fontId="1" fillId="34" borderId="10" xfId="0" applyNumberFormat="1" applyFont="1" applyFill="1" applyBorder="1" applyAlignment="1">
      <alignment horizontal="center" vertical="top" wrapText="1"/>
    </xf>
    <xf numFmtId="2" fontId="1" fillId="34" borderId="17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7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1" fillId="36" borderId="10" xfId="0" applyFont="1" applyFill="1" applyBorder="1" applyAlignment="1">
      <alignment horizontal="center" vertical="top" wrapText="1"/>
    </xf>
    <xf numFmtId="0" fontId="1" fillId="36" borderId="17" xfId="0" applyFont="1" applyFill="1" applyBorder="1" applyAlignment="1">
      <alignment horizontal="center" vertical="top" wrapText="1"/>
    </xf>
    <xf numFmtId="0" fontId="1" fillId="36" borderId="42" xfId="0" applyFont="1" applyFill="1" applyBorder="1" applyAlignment="1">
      <alignment horizontal="center" vertical="top" wrapText="1"/>
    </xf>
    <xf numFmtId="0" fontId="1" fillId="36" borderId="19" xfId="0" applyFont="1" applyFill="1" applyBorder="1" applyAlignment="1">
      <alignment horizontal="center" vertical="top" wrapText="1"/>
    </xf>
    <xf numFmtId="0" fontId="1" fillId="36" borderId="15" xfId="0" applyFont="1" applyFill="1" applyBorder="1" applyAlignment="1">
      <alignment horizontal="center" vertical="top" wrapText="1"/>
    </xf>
    <xf numFmtId="0" fontId="1" fillId="36" borderId="13" xfId="0" applyFont="1" applyFill="1" applyBorder="1" applyAlignment="1">
      <alignment horizontal="center" vertical="top" wrapText="1"/>
    </xf>
    <xf numFmtId="0" fontId="1" fillId="36" borderId="18" xfId="0" applyFont="1" applyFill="1" applyBorder="1" applyAlignment="1">
      <alignment horizontal="center" wrapText="1"/>
    </xf>
    <xf numFmtId="0" fontId="1" fillId="36" borderId="14" xfId="0" applyFont="1" applyFill="1" applyBorder="1" applyAlignment="1">
      <alignment horizontal="center" wrapText="1"/>
    </xf>
    <xf numFmtId="0" fontId="1" fillId="36" borderId="18" xfId="0" applyFont="1" applyFill="1" applyBorder="1" applyAlignment="1">
      <alignment horizontal="center" vertical="top" wrapText="1"/>
    </xf>
    <xf numFmtId="0" fontId="1" fillId="36" borderId="14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wrapText="1"/>
    </xf>
    <xf numFmtId="0" fontId="1" fillId="36" borderId="43" xfId="0" applyFont="1" applyFill="1" applyBorder="1" applyAlignment="1">
      <alignment horizontal="center" vertical="top" wrapText="1"/>
    </xf>
    <xf numFmtId="0" fontId="1" fillId="36" borderId="16" xfId="0" applyFont="1" applyFill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0" fontId="10" fillId="0" borderId="23" xfId="0" applyFont="1" applyFill="1" applyBorder="1" applyAlignment="1">
      <alignment horizontal="left" vertical="top" wrapText="1"/>
    </xf>
    <xf numFmtId="0" fontId="10" fillId="0" borderId="29" xfId="0" applyFont="1" applyFill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10" fillId="0" borderId="26" xfId="0" applyFont="1" applyFill="1" applyBorder="1" applyAlignment="1">
      <alignment horizontal="center" vertical="top" wrapText="1"/>
    </xf>
    <xf numFmtId="0" fontId="10" fillId="0" borderId="44" xfId="0" applyFont="1" applyFill="1" applyBorder="1" applyAlignment="1">
      <alignment horizontal="center" vertical="top" wrapText="1"/>
    </xf>
    <xf numFmtId="0" fontId="10" fillId="0" borderId="45" xfId="0" applyFont="1" applyFill="1" applyBorder="1" applyAlignment="1">
      <alignment horizontal="center" vertical="top" wrapText="1"/>
    </xf>
    <xf numFmtId="0" fontId="10" fillId="0" borderId="23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1" fillId="0" borderId="23" xfId="0" applyFont="1" applyFill="1" applyBorder="1" applyAlignment="1">
      <alignment horizontal="center" vertical="top" wrapText="1"/>
    </xf>
    <xf numFmtId="0" fontId="11" fillId="0" borderId="29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23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10" fontId="13" fillId="0" borderId="23" xfId="0" applyNumberFormat="1" applyFont="1" applyFill="1" applyBorder="1" applyAlignment="1" applyProtection="1">
      <alignment horizontal="center" vertical="center" wrapText="1"/>
      <protection/>
    </xf>
    <xf numFmtId="10" fontId="13" fillId="0" borderId="29" xfId="0" applyNumberFormat="1" applyFont="1" applyFill="1" applyBorder="1" applyAlignment="1" applyProtection="1">
      <alignment horizontal="center" vertical="center" wrapText="1"/>
      <protection/>
    </xf>
    <xf numFmtId="1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9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60" applyNumberFormat="1" applyFont="1" applyFill="1" applyBorder="1" applyAlignment="1" applyProtection="1">
      <alignment horizontal="center" vertical="top"/>
      <protection/>
    </xf>
    <xf numFmtId="0" fontId="13" fillId="0" borderId="29" xfId="60" applyNumberFormat="1" applyFont="1" applyFill="1" applyBorder="1" applyAlignment="1" applyProtection="1">
      <alignment horizontal="center" vertical="top"/>
      <protection/>
    </xf>
    <xf numFmtId="0" fontId="13" fillId="0" borderId="24" xfId="60" applyNumberFormat="1" applyFont="1" applyFill="1" applyBorder="1" applyAlignment="1" applyProtection="1">
      <alignment horizontal="center" vertical="top"/>
      <protection/>
    </xf>
    <xf numFmtId="0" fontId="1" fillId="36" borderId="18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43" fontId="1" fillId="36" borderId="18" xfId="48" applyFont="1" applyFill="1" applyBorder="1" applyAlignment="1">
      <alignment horizontal="center" vertical="center" wrapText="1"/>
    </xf>
    <xf numFmtId="43" fontId="2" fillId="0" borderId="11" xfId="48" applyFont="1" applyBorder="1" applyAlignment="1">
      <alignment horizontal="center" vertical="center" wrapText="1"/>
    </xf>
    <xf numFmtId="9" fontId="1" fillId="36" borderId="18" xfId="63" applyFont="1" applyFill="1" applyBorder="1" applyAlignment="1">
      <alignment horizontal="center" vertical="center" wrapText="1"/>
    </xf>
    <xf numFmtId="9" fontId="2" fillId="0" borderId="11" xfId="63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6" borderId="4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12" fillId="35" borderId="36" xfId="0" applyNumberFormat="1" applyFont="1" applyFill="1" applyBorder="1" applyAlignment="1">
      <alignment horizontal="left" vertical="top"/>
    </xf>
    <xf numFmtId="0" fontId="13" fillId="0" borderId="0" xfId="0" applyFont="1" applyFill="1" applyAlignment="1">
      <alignment vertical="top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10" fontId="13" fillId="0" borderId="0" xfId="0" applyNumberFormat="1" applyFont="1" applyFill="1" applyAlignment="1">
      <alignment/>
    </xf>
    <xf numFmtId="0" fontId="44" fillId="0" borderId="22" xfId="0" applyFont="1" applyBorder="1" applyAlignment="1">
      <alignment horizontal="justify" wrapText="1"/>
    </xf>
    <xf numFmtId="0" fontId="1" fillId="0" borderId="22" xfId="0" applyFont="1" applyBorder="1" applyAlignment="1">
      <alignment wrapText="1"/>
    </xf>
    <xf numFmtId="49" fontId="15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22" xfId="0" applyFont="1" applyBorder="1" applyAlignment="1">
      <alignment vertical="top" wrapText="1"/>
    </xf>
    <xf numFmtId="0" fontId="6" fillId="0" borderId="25" xfId="57" applyFont="1" applyFill="1" applyBorder="1">
      <alignment/>
      <protection/>
    </xf>
    <xf numFmtId="0" fontId="6" fillId="0" borderId="22" xfId="0" applyFont="1" applyFill="1" applyBorder="1" applyAlignment="1">
      <alignment/>
    </xf>
    <xf numFmtId="176" fontId="6" fillId="0" borderId="22" xfId="57" applyNumberFormat="1" applyFont="1" applyFill="1" applyBorder="1" applyAlignment="1">
      <alignment horizontal="right"/>
      <protection/>
    </xf>
    <xf numFmtId="0" fontId="11" fillId="0" borderId="22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left" vertical="top" wrapText="1"/>
    </xf>
    <xf numFmtId="44" fontId="16" fillId="0" borderId="0" xfId="53" applyFont="1" applyFill="1" applyBorder="1" applyAlignment="1" applyProtection="1">
      <alignment horizontal="left" vertical="center" wrapText="1"/>
      <protection/>
    </xf>
    <xf numFmtId="44" fontId="6" fillId="0" borderId="0" xfId="53" applyFont="1" applyFill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2" fontId="10" fillId="0" borderId="22" xfId="48" applyNumberFormat="1" applyFont="1" applyBorder="1" applyAlignment="1">
      <alignment/>
    </xf>
    <xf numFmtId="9" fontId="6" fillId="0" borderId="0" xfId="63" applyFont="1" applyAlignment="1">
      <alignment/>
    </xf>
    <xf numFmtId="43" fontId="6" fillId="0" borderId="0" xfId="48" applyFont="1" applyAlignment="1">
      <alignment/>
    </xf>
    <xf numFmtId="43" fontId="6" fillId="0" borderId="0" xfId="48" applyFont="1" applyAlignment="1">
      <alignment horizontal="right"/>
    </xf>
    <xf numFmtId="9" fontId="13" fillId="0" borderId="0" xfId="63" applyFont="1" applyAlignment="1">
      <alignment/>
    </xf>
    <xf numFmtId="0" fontId="6" fillId="0" borderId="0" xfId="0" applyFont="1" applyBorder="1" applyAlignment="1">
      <alignment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0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 vertical="center" wrapText="1"/>
      <protection/>
    </xf>
    <xf numFmtId="176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Border="1" applyAlignment="1">
      <alignment vertical="center"/>
    </xf>
    <xf numFmtId="44" fontId="6" fillId="0" borderId="0" xfId="53" applyFont="1" applyFill="1" applyBorder="1" applyAlignment="1">
      <alignment horizontal="justify" vertical="center" wrapText="1"/>
    </xf>
    <xf numFmtId="0" fontId="6" fillId="0" borderId="0" xfId="0" applyFont="1" applyBorder="1" applyAlignment="1">
      <alignment wrapText="1"/>
    </xf>
    <xf numFmtId="4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63" fillId="0" borderId="47" xfId="0" applyFont="1" applyFill="1" applyBorder="1" applyAlignment="1">
      <alignment horizontal="center" wrapText="1"/>
    </xf>
    <xf numFmtId="43" fontId="0" fillId="0" borderId="0" xfId="48" applyFont="1" applyAlignment="1">
      <alignment/>
    </xf>
    <xf numFmtId="9" fontId="0" fillId="0" borderId="0" xfId="63" applyFont="1" applyAlignment="1">
      <alignment/>
    </xf>
    <xf numFmtId="44" fontId="16" fillId="0" borderId="0" xfId="53" applyFont="1" applyFill="1" applyBorder="1" applyAlignment="1" applyProtection="1">
      <alignment horizontal="center" vertical="center" wrapText="1"/>
      <protection/>
    </xf>
    <xf numFmtId="9" fontId="1" fillId="0" borderId="0" xfId="63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 2" xfId="48"/>
    <cellStyle name="Millares 2 3" xfId="49"/>
    <cellStyle name="Millares 3" xfId="50"/>
    <cellStyle name="Currency" xfId="51"/>
    <cellStyle name="Currency [0]" xfId="52"/>
    <cellStyle name="Moneda 2" xfId="53"/>
    <cellStyle name="Moneda 6" xfId="54"/>
    <cellStyle name="Moneda 7" xfId="55"/>
    <cellStyle name="Neutral" xfId="56"/>
    <cellStyle name="Normal 2" xfId="57"/>
    <cellStyle name="Normal 5" xfId="58"/>
    <cellStyle name="Normal 6" xfId="59"/>
    <cellStyle name="Normal_" xfId="60"/>
    <cellStyle name="Notas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45</xdr:row>
      <xdr:rowOff>28575</xdr:rowOff>
    </xdr:from>
    <xdr:to>
      <xdr:col>5</xdr:col>
      <xdr:colOff>819150</xdr:colOff>
      <xdr:row>48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0" y="7667625"/>
          <a:ext cx="54673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Hecho por: ____________        Autorizado por: ______________           Revisado por: _____________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30</xdr:row>
      <xdr:rowOff>19050</xdr:rowOff>
    </xdr:from>
    <xdr:to>
      <xdr:col>8</xdr:col>
      <xdr:colOff>571500</xdr:colOff>
      <xdr:row>35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47775" y="5305425"/>
          <a:ext cx="69056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Hecho por: _______________          Autorizado por: _________________           Revisado por: _______________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649</xdr:row>
      <xdr:rowOff>76200</xdr:rowOff>
    </xdr:from>
    <xdr:to>
      <xdr:col>9</xdr:col>
      <xdr:colOff>542925</xdr:colOff>
      <xdr:row>654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9100" y="115985925"/>
          <a:ext cx="101441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Hecho por:  </a:t>
          </a:r>
          <a:r>
            <a:rPr lang="en-US" cap="none" sz="1000" b="0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Autorizado por: </a:t>
          </a:r>
          <a:r>
            <a:rPr lang="en-US" cap="none" sz="1000" b="0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Revisado por:  </a:t>
          </a:r>
          <a:r>
            <a:rPr lang="en-US" cap="none" sz="1000" b="0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</a:t>
          </a: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</a:t>
          </a:r>
          <a:r>
            <a:rPr lang="en-US" cap="none" sz="1000" b="0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22</xdr:row>
      <xdr:rowOff>9525</xdr:rowOff>
    </xdr:from>
    <xdr:to>
      <xdr:col>7</xdr:col>
      <xdr:colOff>523875</xdr:colOff>
      <xdr:row>27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38150" y="5238750"/>
          <a:ext cx="609600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Hecho por: _______________          Autorizado por: _________________           Revisado por: _______________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1304925</xdr:colOff>
      <xdr:row>15</xdr:row>
      <xdr:rowOff>19050</xdr:rowOff>
    </xdr:from>
    <xdr:to>
      <xdr:col>9</xdr:col>
      <xdr:colOff>419100</xdr:colOff>
      <xdr:row>20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95450" y="4286250"/>
          <a:ext cx="615315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Hecho por: _______________          Autorizado por: _________________           Revisado por: _______________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177</xdr:row>
      <xdr:rowOff>0</xdr:rowOff>
    </xdr:from>
    <xdr:to>
      <xdr:col>26</xdr:col>
      <xdr:colOff>552450</xdr:colOff>
      <xdr:row>184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77057250"/>
          <a:ext cx="1707832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Hecho por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:  </a:t>
          </a:r>
          <a:r>
            <a:rPr lang="en-US" cap="none" sz="1000" b="0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                            _____________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Autorizado por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: _</a:t>
          </a:r>
          <a:r>
            <a:rPr lang="en-US" cap="none" sz="1000" b="0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________________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Revisado por: </a:t>
          </a:r>
          <a:r>
            <a:rPr lang="en-US" cap="none" sz="1000" b="0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                                              ______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120</xdr:row>
      <xdr:rowOff>114300</xdr:rowOff>
    </xdr:from>
    <xdr:to>
      <xdr:col>9</xdr:col>
      <xdr:colOff>257175</xdr:colOff>
      <xdr:row>126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0612100"/>
          <a:ext cx="764857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Hecho por: _______________                                     Autorizado por: _________________                               Revisado por: _______________ </a:t>
          </a:r>
        </a:p>
      </xdr:txBody>
    </xdr:sp>
    <xdr:clientData/>
  </xdr:twoCellAnchor>
  <xdr:twoCellAnchor>
    <xdr:from>
      <xdr:col>2</xdr:col>
      <xdr:colOff>152400</xdr:colOff>
      <xdr:row>112</xdr:row>
      <xdr:rowOff>47625</xdr:rowOff>
    </xdr:from>
    <xdr:to>
      <xdr:col>10</xdr:col>
      <xdr:colOff>438150</xdr:colOff>
      <xdr:row>117</xdr:row>
      <xdr:rowOff>95250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47725" y="19250025"/>
          <a:ext cx="85439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Hecho por: _______________                                         Autorizado por: _________________                                    Revisado por: _______________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45</xdr:row>
      <xdr:rowOff>9525</xdr:rowOff>
    </xdr:from>
    <xdr:to>
      <xdr:col>6</xdr:col>
      <xdr:colOff>723900</xdr:colOff>
      <xdr:row>49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7667625"/>
          <a:ext cx="603885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Hecho por: _______________          Autorizado por: _________________           Revisado por: _______________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46</xdr:row>
      <xdr:rowOff>19050</xdr:rowOff>
    </xdr:from>
    <xdr:to>
      <xdr:col>5</xdr:col>
      <xdr:colOff>695325</xdr:colOff>
      <xdr:row>50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1450" y="8039100"/>
          <a:ext cx="56388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Hecho por: _______________          Autorizado por: _______________           Revisado por: _______________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47</xdr:row>
      <xdr:rowOff>47625</xdr:rowOff>
    </xdr:from>
    <xdr:to>
      <xdr:col>6</xdr:col>
      <xdr:colOff>685800</xdr:colOff>
      <xdr:row>52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38150" y="8058150"/>
          <a:ext cx="62960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Hecho por: _______________          Autorizado por: _________________           Revisado por: _______________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45</xdr:row>
      <xdr:rowOff>9525</xdr:rowOff>
    </xdr:from>
    <xdr:to>
      <xdr:col>2</xdr:col>
      <xdr:colOff>847725</xdr:colOff>
      <xdr:row>50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4325" y="7620000"/>
          <a:ext cx="605790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Hecho por: _______________          Autorizado por: _________________           Revisado por: _______________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22</xdr:row>
      <xdr:rowOff>0</xdr:rowOff>
    </xdr:from>
    <xdr:to>
      <xdr:col>7</xdr:col>
      <xdr:colOff>323850</xdr:colOff>
      <xdr:row>27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2900" y="3781425"/>
          <a:ext cx="611505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Hecho por: _______________          Autorizado por: _________________           Revisado por: _______________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6</xdr:col>
      <xdr:colOff>704850</xdr:colOff>
      <xdr:row>29</xdr:row>
      <xdr:rowOff>57150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4591050"/>
          <a:ext cx="646747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Hecho por: _______________          Autorizado por: _________________           Revisado por: _______________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35</xdr:row>
      <xdr:rowOff>28575</xdr:rowOff>
    </xdr:from>
    <xdr:to>
      <xdr:col>6</xdr:col>
      <xdr:colOff>676275</xdr:colOff>
      <xdr:row>40</xdr:row>
      <xdr:rowOff>85725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38125" y="6438900"/>
          <a:ext cx="590550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Hecho por: _______________          Autorizado por: _________________           Revisado por: _______________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29</xdr:row>
      <xdr:rowOff>9525</xdr:rowOff>
    </xdr:from>
    <xdr:to>
      <xdr:col>9</xdr:col>
      <xdr:colOff>104775</xdr:colOff>
      <xdr:row>34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04900" y="4933950"/>
          <a:ext cx="727710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Hecho por: _______________          Autorizado por: _________________           Revisado por: _______________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ursos%20propi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S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ORTAMU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ECURSOS%20FEDERA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reccion%20de%20ingreso\Documents\Recursos%20propios-mpio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Recursos%20propios-mp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sfc"/>
      <sheetName val="i-e"/>
      <sheetName val="i-ec"/>
      <sheetName val="eoar"/>
      <sheetName val="emp"/>
      <sheetName val="eai"/>
      <sheetName val="eae"/>
      <sheetName val="eip"/>
      <sheetName val="edoeg"/>
      <sheetName val="eep"/>
      <sheetName val="idp"/>
      <sheetName val="edp"/>
      <sheetName val="aff"/>
      <sheetName val="r_b"/>
    </sheetNames>
    <sheetDataSet>
      <sheetData sheetId="0">
        <row r="33">
          <cell r="D33">
            <v>0</v>
          </cell>
        </row>
      </sheetData>
      <sheetData sheetId="1">
        <row r="33">
          <cell r="D33">
            <v>0</v>
          </cell>
          <cell r="E33">
            <v>0</v>
          </cell>
        </row>
      </sheetData>
      <sheetData sheetId="2">
        <row r="12">
          <cell r="D12">
            <v>0</v>
          </cell>
          <cell r="E12">
            <v>0</v>
          </cell>
        </row>
        <row r="39">
          <cell r="D39">
            <v>0</v>
          </cell>
          <cell r="E39">
            <v>0</v>
          </cell>
        </row>
      </sheetData>
      <sheetData sheetId="3">
        <row r="39">
          <cell r="D39">
            <v>0</v>
          </cell>
        </row>
      </sheetData>
      <sheetData sheetId="9">
        <row r="22">
          <cell r="E22">
            <v>0</v>
          </cell>
          <cell r="F2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sfc"/>
      <sheetName val="i-e"/>
      <sheetName val="i-ec"/>
      <sheetName val="eoar"/>
      <sheetName val="emp"/>
      <sheetName val="eai"/>
      <sheetName val="eae"/>
      <sheetName val="eip"/>
      <sheetName val="edoeg"/>
      <sheetName val="eep"/>
      <sheetName val="idp"/>
      <sheetName val="edp"/>
      <sheetName val="aff"/>
      <sheetName val="r_b"/>
    </sheetNames>
    <sheetDataSet>
      <sheetData sheetId="0">
        <row r="4">
          <cell r="B4" t="str">
            <v>Fondo para la Infraestructura Social Municipal (02)</v>
          </cell>
        </row>
        <row r="33">
          <cell r="D33">
            <v>0</v>
          </cell>
        </row>
      </sheetData>
      <sheetData sheetId="1">
        <row r="33">
          <cell r="D33">
            <v>0</v>
          </cell>
          <cell r="E33">
            <v>0</v>
          </cell>
        </row>
        <row r="41">
          <cell r="D41">
            <v>0</v>
          </cell>
        </row>
      </sheetData>
      <sheetData sheetId="2">
        <row r="17">
          <cell r="F17">
            <v>33180168</v>
          </cell>
        </row>
        <row r="34">
          <cell r="D34">
            <v>12142998.61</v>
          </cell>
          <cell r="E34">
            <v>3201967.71</v>
          </cell>
        </row>
      </sheetData>
      <sheetData sheetId="3">
        <row r="34">
          <cell r="D34">
            <v>2771837.35</v>
          </cell>
          <cell r="E34">
            <v>15344966.32</v>
          </cell>
        </row>
      </sheetData>
      <sheetData sheetId="4"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21">
          <cell r="C21">
            <v>0</v>
          </cell>
        </row>
        <row r="22">
          <cell r="C2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</sheetData>
      <sheetData sheetId="5">
        <row r="9">
          <cell r="D9">
            <v>0</v>
          </cell>
          <cell r="E9">
            <v>0</v>
          </cell>
          <cell r="G9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D13">
            <v>0</v>
          </cell>
          <cell r="E13">
            <v>0</v>
          </cell>
          <cell r="F13">
            <v>17867428.45</v>
          </cell>
          <cell r="G13">
            <v>0</v>
          </cell>
          <cell r="H13">
            <v>17867428.45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H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</sheetData>
      <sheetData sheetId="8">
        <row r="12">
          <cell r="D12">
            <v>0</v>
          </cell>
          <cell r="E12">
            <v>0</v>
          </cell>
          <cell r="F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H14">
            <v>0</v>
          </cell>
        </row>
        <row r="16">
          <cell r="D16">
            <v>0</v>
          </cell>
          <cell r="F16">
            <v>0</v>
          </cell>
        </row>
        <row r="18">
          <cell r="F18">
            <v>0</v>
          </cell>
        </row>
      </sheetData>
      <sheetData sheetId="9">
        <row r="17">
          <cell r="F17">
            <v>0</v>
          </cell>
        </row>
      </sheetData>
      <sheetData sheetId="10">
        <row r="11">
          <cell r="E11">
            <v>35648610</v>
          </cell>
        </row>
        <row r="19">
          <cell r="E19">
            <v>0</v>
          </cell>
          <cell r="F19">
            <v>85000</v>
          </cell>
          <cell r="G19">
            <v>0</v>
          </cell>
        </row>
        <row r="66">
          <cell r="E66">
            <v>2480000</v>
          </cell>
          <cell r="G66">
            <v>0</v>
          </cell>
        </row>
        <row r="67">
          <cell r="E67">
            <v>500000</v>
          </cell>
          <cell r="F67">
            <v>205594.33</v>
          </cell>
          <cell r="G67">
            <v>0</v>
          </cell>
        </row>
        <row r="69">
          <cell r="E69">
            <v>380000</v>
          </cell>
          <cell r="F69">
            <v>110529.44</v>
          </cell>
          <cell r="G69">
            <v>0</v>
          </cell>
        </row>
        <row r="70">
          <cell r="E70">
            <v>500000</v>
          </cell>
          <cell r="F70">
            <v>155670.21</v>
          </cell>
          <cell r="G7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sfc"/>
      <sheetName val="i-e"/>
      <sheetName val="i-ec"/>
      <sheetName val="eoar"/>
      <sheetName val="emp"/>
      <sheetName val="eai"/>
      <sheetName val="eae"/>
      <sheetName val="eip"/>
      <sheetName val="edoeg"/>
      <sheetName val="eep"/>
      <sheetName val="idp"/>
      <sheetName val="edp"/>
      <sheetName val="r_b"/>
      <sheetName val="aff"/>
    </sheetNames>
    <sheetDataSet>
      <sheetData sheetId="0">
        <row r="33">
          <cell r="D33">
            <v>0</v>
          </cell>
        </row>
      </sheetData>
      <sheetData sheetId="1">
        <row r="33">
          <cell r="D33">
            <v>0</v>
          </cell>
          <cell r="E33">
            <v>0</v>
          </cell>
        </row>
        <row r="41">
          <cell r="D41">
            <v>0</v>
          </cell>
        </row>
      </sheetData>
      <sheetData sheetId="2">
        <row r="17">
          <cell r="F17">
            <v>13372323</v>
          </cell>
        </row>
        <row r="27">
          <cell r="D27">
            <v>5382047.1</v>
          </cell>
          <cell r="E27">
            <v>1520873.68</v>
          </cell>
        </row>
        <row r="28">
          <cell r="D28">
            <v>1021861.69</v>
          </cell>
          <cell r="E28">
            <v>-63105.67000000001</v>
          </cell>
        </row>
        <row r="29">
          <cell r="D29">
            <v>1631861.47</v>
          </cell>
          <cell r="E29">
            <v>174750.81</v>
          </cell>
        </row>
        <row r="32">
          <cell r="D32">
            <v>523233.03</v>
          </cell>
          <cell r="E32">
            <v>0</v>
          </cell>
        </row>
        <row r="34">
          <cell r="D34">
            <v>2715855.53</v>
          </cell>
        </row>
      </sheetData>
      <sheetData sheetId="3">
        <row r="17">
          <cell r="E17">
            <v>13372323</v>
          </cell>
        </row>
        <row r="27">
          <cell r="D27">
            <v>2882161.53</v>
          </cell>
          <cell r="E27">
            <v>6902920.779999999</v>
          </cell>
        </row>
        <row r="28">
          <cell r="D28">
            <v>557305.8</v>
          </cell>
          <cell r="E28">
            <v>958756.0199999999</v>
          </cell>
        </row>
        <row r="29">
          <cell r="D29">
            <v>750444.68</v>
          </cell>
          <cell r="E29">
            <v>1806612.28</v>
          </cell>
        </row>
        <row r="32">
          <cell r="D32">
            <v>0</v>
          </cell>
          <cell r="E32">
            <v>523233.03</v>
          </cell>
        </row>
        <row r="34">
          <cell r="D34">
            <v>863943.23</v>
          </cell>
          <cell r="E34">
            <v>3180797.8899999997</v>
          </cell>
        </row>
      </sheetData>
      <sheetData sheetId="4"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21">
          <cell r="C21">
            <v>0</v>
          </cell>
        </row>
        <row r="22">
          <cell r="C2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</sheetData>
      <sheetData sheetId="5">
        <row r="9">
          <cell r="D9">
            <v>0</v>
          </cell>
          <cell r="E9">
            <v>0</v>
          </cell>
          <cell r="G9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D13">
            <v>0</v>
          </cell>
          <cell r="E13">
            <v>0</v>
          </cell>
          <cell r="F13">
            <v>3.000000001862645</v>
          </cell>
          <cell r="G13">
            <v>0</v>
          </cell>
          <cell r="H13">
            <v>3.000000001862645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H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</sheetData>
      <sheetData sheetId="8">
        <row r="12">
          <cell r="D12">
            <v>0</v>
          </cell>
          <cell r="E12">
            <v>0</v>
          </cell>
          <cell r="F12">
            <v>0</v>
          </cell>
          <cell r="H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H14">
            <v>0</v>
          </cell>
        </row>
        <row r="16">
          <cell r="D16">
            <v>0</v>
          </cell>
          <cell r="F16">
            <v>0</v>
          </cell>
        </row>
        <row r="18">
          <cell r="F18">
            <v>0</v>
          </cell>
        </row>
      </sheetData>
      <sheetData sheetId="9">
        <row r="17">
          <cell r="F1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sfc"/>
      <sheetName val="i-e"/>
      <sheetName val="i-ec"/>
      <sheetName val="eoar"/>
      <sheetName val="emp"/>
      <sheetName val="eai"/>
      <sheetName val="eae"/>
      <sheetName val="eip"/>
      <sheetName val="edoeg"/>
      <sheetName val="eep"/>
      <sheetName val="idp"/>
      <sheetName val="edp"/>
      <sheetName val="aff"/>
      <sheetName val="r_b"/>
      <sheetName val="Hoja1"/>
    </sheetNames>
    <sheetDataSet>
      <sheetData sheetId="0">
        <row r="33">
          <cell r="D33">
            <v>0</v>
          </cell>
        </row>
      </sheetData>
      <sheetData sheetId="1">
        <row r="33">
          <cell r="D33">
            <v>0</v>
          </cell>
          <cell r="E33">
            <v>0</v>
          </cell>
        </row>
        <row r="41">
          <cell r="D41">
            <v>0</v>
          </cell>
        </row>
      </sheetData>
      <sheetData sheetId="2">
        <row r="21">
          <cell r="D21">
            <v>13826353.04</v>
          </cell>
          <cell r="F21">
            <v>16136447.879999999</v>
          </cell>
        </row>
        <row r="34">
          <cell r="E34">
            <v>7414058.15</v>
          </cell>
        </row>
      </sheetData>
      <sheetData sheetId="3">
        <row r="34">
          <cell r="D34">
            <v>176927.12</v>
          </cell>
          <cell r="E34">
            <v>14625008.850000001</v>
          </cell>
        </row>
      </sheetData>
      <sheetData sheetId="4"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21">
          <cell r="C21">
            <v>0</v>
          </cell>
        </row>
        <row r="22">
          <cell r="C2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</sheetData>
      <sheetData sheetId="5">
        <row r="9">
          <cell r="D9">
            <v>0</v>
          </cell>
          <cell r="E9">
            <v>0</v>
          </cell>
          <cell r="G9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D13">
            <v>0</v>
          </cell>
          <cell r="E13">
            <v>0</v>
          </cell>
          <cell r="F13">
            <v>1511439.0299999975</v>
          </cell>
          <cell r="G13">
            <v>0</v>
          </cell>
          <cell r="H13">
            <v>1511439.0299999975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H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</sheetData>
      <sheetData sheetId="6">
        <row r="20">
          <cell r="D20">
            <v>0</v>
          </cell>
        </row>
      </sheetData>
      <sheetData sheetId="7">
        <row r="17">
          <cell r="D17">
            <v>0</v>
          </cell>
        </row>
      </sheetData>
      <sheetData sheetId="8">
        <row r="12">
          <cell r="D12">
            <v>0</v>
          </cell>
          <cell r="E12">
            <v>0</v>
          </cell>
          <cell r="F12">
            <v>0</v>
          </cell>
          <cell r="H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H14">
            <v>0</v>
          </cell>
        </row>
        <row r="16">
          <cell r="D16">
            <v>0</v>
          </cell>
          <cell r="F16">
            <v>0</v>
          </cell>
        </row>
        <row r="18">
          <cell r="F18">
            <v>0</v>
          </cell>
        </row>
      </sheetData>
      <sheetData sheetId="9">
        <row r="18">
          <cell r="D18">
            <v>0</v>
          </cell>
          <cell r="F1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sfc"/>
      <sheetName val="i-e"/>
      <sheetName val="i-ec"/>
      <sheetName val="eoar"/>
      <sheetName val="emp"/>
      <sheetName val="eai"/>
      <sheetName val="eae"/>
      <sheetName val="eip"/>
      <sheetName val="edoeg"/>
      <sheetName val="eep"/>
      <sheetName val="idp"/>
      <sheetName val="edp"/>
      <sheetName val="aff"/>
      <sheetName val="r_b"/>
    </sheetNames>
    <sheetDataSet>
      <sheetData sheetId="1">
        <row r="41">
          <cell r="D41">
            <v>0</v>
          </cell>
        </row>
      </sheetData>
      <sheetData sheetId="4">
        <row r="12">
          <cell r="C12">
            <v>0</v>
          </cell>
        </row>
        <row r="13">
          <cell r="C13">
            <v>3130099.7700000005</v>
          </cell>
        </row>
        <row r="14">
          <cell r="C14">
            <v>0</v>
          </cell>
        </row>
        <row r="15">
          <cell r="C15">
            <v>0</v>
          </cell>
        </row>
        <row r="21">
          <cell r="C21">
            <v>-3158730.1</v>
          </cell>
        </row>
        <row r="22">
          <cell r="C22">
            <v>0</v>
          </cell>
        </row>
        <row r="33">
          <cell r="C33">
            <v>3130099.7700000005</v>
          </cell>
        </row>
        <row r="34">
          <cell r="C34">
            <v>0</v>
          </cell>
        </row>
        <row r="35">
          <cell r="C35">
            <v>0</v>
          </cell>
        </row>
      </sheetData>
      <sheetData sheetId="5">
        <row r="9">
          <cell r="D9">
            <v>19257167.04</v>
          </cell>
          <cell r="E9">
            <v>11023470.98</v>
          </cell>
          <cell r="G9">
            <v>0</v>
          </cell>
        </row>
        <row r="12">
          <cell r="D12">
            <v>0</v>
          </cell>
          <cell r="E12">
            <v>0</v>
          </cell>
          <cell r="F12">
            <v>-12600366.600000001</v>
          </cell>
          <cell r="G12">
            <v>0</v>
          </cell>
          <cell r="H12">
            <v>-12600366.600000001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H15">
            <v>0</v>
          </cell>
        </row>
        <row r="16">
          <cell r="D16">
            <v>11525.940000001341</v>
          </cell>
          <cell r="E16">
            <v>0</v>
          </cell>
          <cell r="F16">
            <v>0</v>
          </cell>
          <cell r="G16">
            <v>0</v>
          </cell>
          <cell r="H16">
            <v>11525.940000001341</v>
          </cell>
        </row>
      </sheetData>
      <sheetData sheetId="6">
        <row r="11">
          <cell r="E11">
            <v>0</v>
          </cell>
        </row>
        <row r="18">
          <cell r="D18">
            <v>0</v>
          </cell>
        </row>
      </sheetData>
      <sheetData sheetId="8">
        <row r="16">
          <cell r="D16">
            <v>0</v>
          </cell>
          <cell r="E16">
            <v>0</v>
          </cell>
          <cell r="F16">
            <v>0</v>
          </cell>
          <cell r="H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H18">
            <v>0</v>
          </cell>
        </row>
        <row r="20">
          <cell r="D20">
            <v>0</v>
          </cell>
          <cell r="F20">
            <v>0</v>
          </cell>
        </row>
        <row r="22">
          <cell r="F22">
            <v>0</v>
          </cell>
        </row>
      </sheetData>
      <sheetData sheetId="9">
        <row r="17">
          <cell r="F17">
            <v>0</v>
          </cell>
        </row>
        <row r="22">
          <cell r="F22">
            <v>0</v>
          </cell>
        </row>
      </sheetData>
      <sheetData sheetId="10">
        <row r="26">
          <cell r="F26">
            <v>0</v>
          </cell>
          <cell r="G26">
            <v>0</v>
          </cell>
        </row>
        <row r="27">
          <cell r="G27">
            <v>0</v>
          </cell>
        </row>
        <row r="28">
          <cell r="F28">
            <v>0</v>
          </cell>
          <cell r="I28">
            <v>0</v>
          </cell>
        </row>
        <row r="29">
          <cell r="G29">
            <v>0</v>
          </cell>
        </row>
        <row r="30">
          <cell r="G30">
            <v>0</v>
          </cell>
        </row>
        <row r="43">
          <cell r="G43">
            <v>0</v>
          </cell>
        </row>
        <row r="45">
          <cell r="F45">
            <v>0</v>
          </cell>
          <cell r="G45">
            <v>0</v>
          </cell>
        </row>
        <row r="46">
          <cell r="G46">
            <v>0</v>
          </cell>
        </row>
        <row r="47">
          <cell r="F47">
            <v>0</v>
          </cell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7">
          <cell r="G57">
            <v>0</v>
          </cell>
        </row>
        <row r="71">
          <cell r="F71">
            <v>0</v>
          </cell>
        </row>
        <row r="73">
          <cell r="E73">
            <v>0</v>
          </cell>
          <cell r="F73">
            <v>0</v>
          </cell>
          <cell r="G73">
            <v>0</v>
          </cell>
          <cell r="I73">
            <v>0</v>
          </cell>
        </row>
        <row r="85">
          <cell r="I85">
            <v>0</v>
          </cell>
        </row>
        <row r="87">
          <cell r="G87">
            <v>0</v>
          </cell>
        </row>
        <row r="88">
          <cell r="F88">
            <v>0</v>
          </cell>
          <cell r="I88">
            <v>0</v>
          </cell>
        </row>
        <row r="89">
          <cell r="F89">
            <v>0</v>
          </cell>
          <cell r="G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I93">
            <v>0</v>
          </cell>
        </row>
        <row r="95">
          <cell r="F95">
            <v>0</v>
          </cell>
          <cell r="G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I96">
            <v>0</v>
          </cell>
        </row>
        <row r="106">
          <cell r="I106">
            <v>0</v>
          </cell>
        </row>
        <row r="107">
          <cell r="I107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3">
          <cell r="I123">
            <v>0</v>
          </cell>
        </row>
        <row r="126">
          <cell r="F126">
            <v>0</v>
          </cell>
        </row>
        <row r="127">
          <cell r="F127">
            <v>0</v>
          </cell>
        </row>
        <row r="130">
          <cell r="G130">
            <v>0</v>
          </cell>
        </row>
        <row r="131">
          <cell r="F131">
            <v>0</v>
          </cell>
          <cell r="G131">
            <v>0</v>
          </cell>
        </row>
        <row r="132">
          <cell r="F132">
            <v>0</v>
          </cell>
          <cell r="G132">
            <v>0</v>
          </cell>
        </row>
        <row r="133">
          <cell r="G133">
            <v>0</v>
          </cell>
        </row>
        <row r="134">
          <cell r="F134">
            <v>0</v>
          </cell>
          <cell r="G134">
            <v>0</v>
          </cell>
        </row>
        <row r="148">
          <cell r="I148">
            <v>0</v>
          </cell>
        </row>
        <row r="151">
          <cell r="I151">
            <v>0</v>
          </cell>
        </row>
        <row r="152">
          <cell r="I152">
            <v>0</v>
          </cell>
        </row>
        <row r="154">
          <cell r="I154">
            <v>0</v>
          </cell>
        </row>
        <row r="155">
          <cell r="I155">
            <v>0</v>
          </cell>
        </row>
        <row r="167">
          <cell r="G167">
            <v>0</v>
          </cell>
        </row>
        <row r="174">
          <cell r="I174">
            <v>0</v>
          </cell>
        </row>
        <row r="182">
          <cell r="I182">
            <v>0</v>
          </cell>
        </row>
        <row r="183">
          <cell r="I183">
            <v>0</v>
          </cell>
        </row>
        <row r="186">
          <cell r="F186">
            <v>0</v>
          </cell>
          <cell r="G186">
            <v>0</v>
          </cell>
          <cell r="I186">
            <v>0</v>
          </cell>
        </row>
        <row r="187">
          <cell r="F187">
            <v>0</v>
          </cell>
          <cell r="G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I190">
            <v>0</v>
          </cell>
        </row>
        <row r="191">
          <cell r="F191">
            <v>0</v>
          </cell>
          <cell r="G191">
            <v>0</v>
          </cell>
          <cell r="I191">
            <v>0</v>
          </cell>
        </row>
        <row r="192">
          <cell r="F192">
            <v>0</v>
          </cell>
          <cell r="G192">
            <v>0</v>
          </cell>
          <cell r="I192">
            <v>0</v>
          </cell>
        </row>
        <row r="193">
          <cell r="G193">
            <v>0</v>
          </cell>
        </row>
        <row r="194"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F195">
            <v>0</v>
          </cell>
          <cell r="G195">
            <v>0</v>
          </cell>
          <cell r="I195">
            <v>0</v>
          </cell>
          <cell r="J195">
            <v>0</v>
          </cell>
        </row>
        <row r="196">
          <cell r="F196">
            <v>0</v>
          </cell>
          <cell r="G196">
            <v>0</v>
          </cell>
          <cell r="I196">
            <v>0</v>
          </cell>
          <cell r="J196">
            <v>0</v>
          </cell>
        </row>
        <row r="269">
          <cell r="H269">
            <v>0</v>
          </cell>
        </row>
        <row r="272">
          <cell r="G272">
            <v>0</v>
          </cell>
        </row>
        <row r="278">
          <cell r="J278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</row>
        <row r="306"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</row>
        <row r="309">
          <cell r="H309">
            <v>0</v>
          </cell>
          <cell r="J309">
            <v>0</v>
          </cell>
        </row>
        <row r="310">
          <cell r="H310">
            <v>0</v>
          </cell>
          <cell r="J310">
            <v>0</v>
          </cell>
        </row>
        <row r="311">
          <cell r="H311">
            <v>0</v>
          </cell>
          <cell r="J311">
            <v>0</v>
          </cell>
        </row>
        <row r="312">
          <cell r="H312">
            <v>0</v>
          </cell>
          <cell r="J312">
            <v>0</v>
          </cell>
        </row>
        <row r="339">
          <cell r="J339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sfc"/>
      <sheetName val="i-e"/>
      <sheetName val="eoar"/>
      <sheetName val="emp"/>
      <sheetName val="eai"/>
      <sheetName val="eae"/>
      <sheetName val="i-ec"/>
      <sheetName val="eip"/>
      <sheetName val="edoeg"/>
      <sheetName val="eep"/>
      <sheetName val="idp"/>
      <sheetName val="edp"/>
      <sheetName val="aff"/>
      <sheetName val="r_b"/>
    </sheetNames>
    <sheetDataSet>
      <sheetData sheetId="0">
        <row r="10">
          <cell r="D10">
            <v>156469</v>
          </cell>
          <cell r="E10">
            <v>156469.05</v>
          </cell>
        </row>
        <row r="11">
          <cell r="D11">
            <v>22401354.1</v>
          </cell>
          <cell r="E11">
            <v>13676782.84</v>
          </cell>
        </row>
        <row r="12">
          <cell r="D12">
            <v>46063</v>
          </cell>
          <cell r="E12">
            <v>46063</v>
          </cell>
        </row>
        <row r="13">
          <cell r="D13">
            <v>3091845.27</v>
          </cell>
          <cell r="E13">
            <v>1494345.48</v>
          </cell>
        </row>
        <row r="14">
          <cell r="D14">
            <v>1215398.89</v>
          </cell>
          <cell r="E14">
            <v>1146828.89</v>
          </cell>
        </row>
        <row r="15">
          <cell r="D15">
            <v>28294.16</v>
          </cell>
          <cell r="E15">
            <v>77125.17</v>
          </cell>
        </row>
        <row r="18">
          <cell r="D18">
            <v>12174429.45</v>
          </cell>
          <cell r="E18">
            <v>12732773.89</v>
          </cell>
        </row>
        <row r="19">
          <cell r="D19">
            <v>7468250.01</v>
          </cell>
          <cell r="E19">
            <v>7528250.01</v>
          </cell>
        </row>
        <row r="20">
          <cell r="D20">
            <v>19642679.46</v>
          </cell>
          <cell r="E20">
            <v>20261023.9</v>
          </cell>
        </row>
        <row r="26">
          <cell r="D26">
            <v>0</v>
          </cell>
          <cell r="E26">
            <v>4000000</v>
          </cell>
        </row>
        <row r="27">
          <cell r="D27">
            <v>6927358.86</v>
          </cell>
          <cell r="E27">
            <v>9389142.99</v>
          </cell>
        </row>
        <row r="28">
          <cell r="D28">
            <v>2234530.46</v>
          </cell>
          <cell r="E28">
            <v>5951688.37</v>
          </cell>
        </row>
        <row r="29">
          <cell r="D29">
            <v>104870</v>
          </cell>
          <cell r="E29">
            <v>198470</v>
          </cell>
        </row>
        <row r="30">
          <cell r="D30">
            <v>881025.82</v>
          </cell>
          <cell r="E30">
            <v>3458441.25</v>
          </cell>
        </row>
        <row r="38">
          <cell r="D38">
            <v>19642719.47</v>
          </cell>
          <cell r="E38">
            <v>20261063.9</v>
          </cell>
        </row>
        <row r="39">
          <cell r="D39">
            <v>-2805643.33</v>
          </cell>
          <cell r="E39">
            <v>-2779429.25</v>
          </cell>
        </row>
        <row r="40">
          <cell r="D40">
            <v>19597242.66</v>
          </cell>
          <cell r="E40">
            <v>-3620738.93</v>
          </cell>
        </row>
      </sheetData>
      <sheetData sheetId="2">
        <row r="10">
          <cell r="F10">
            <v>1590708.5799999998</v>
          </cell>
        </row>
        <row r="11">
          <cell r="F11">
            <v>1434058.85</v>
          </cell>
        </row>
        <row r="13">
          <cell r="F13">
            <v>224075.5</v>
          </cell>
        </row>
        <row r="14">
          <cell r="F14">
            <v>969447.73</v>
          </cell>
        </row>
        <row r="16">
          <cell r="F16">
            <v>72584561</v>
          </cell>
        </row>
        <row r="29">
          <cell r="D29">
            <v>46259319.28</v>
          </cell>
          <cell r="E29">
            <v>11558115.41</v>
          </cell>
        </row>
        <row r="30">
          <cell r="D30">
            <v>9602213.93</v>
          </cell>
          <cell r="E30">
            <v>853094.95</v>
          </cell>
        </row>
        <row r="31">
          <cell r="D31">
            <v>3803010.18</v>
          </cell>
          <cell r="E31">
            <v>446411.22</v>
          </cell>
        </row>
        <row r="34">
          <cell r="D34">
            <v>477651.37</v>
          </cell>
          <cell r="E34">
            <v>11679.2</v>
          </cell>
        </row>
        <row r="35">
          <cell r="D35">
            <v>3193721.83</v>
          </cell>
          <cell r="E35">
            <v>782827.61</v>
          </cell>
        </row>
        <row r="36">
          <cell r="D36">
            <v>3356115.88</v>
          </cell>
          <cell r="E36">
            <v>294346.14</v>
          </cell>
        </row>
        <row r="38">
          <cell r="D38">
            <v>7492221.53</v>
          </cell>
          <cell r="E38">
            <v>1389698.21</v>
          </cell>
        </row>
      </sheetData>
      <sheetData sheetId="3">
        <row r="11">
          <cell r="C11">
            <v>9123942.490000002</v>
          </cell>
        </row>
      </sheetData>
      <sheetData sheetId="7">
        <row r="15">
          <cell r="E15">
            <v>4218290.66</v>
          </cell>
        </row>
        <row r="16">
          <cell r="E16">
            <v>72584561</v>
          </cell>
        </row>
        <row r="21">
          <cell r="E21">
            <v>1939420.4</v>
          </cell>
        </row>
        <row r="29">
          <cell r="D29">
            <v>22898512.15</v>
          </cell>
          <cell r="E29">
            <v>57817434.69</v>
          </cell>
        </row>
        <row r="30">
          <cell r="D30">
            <v>5769832.55</v>
          </cell>
          <cell r="E30">
            <v>10455308.879999999</v>
          </cell>
        </row>
        <row r="31">
          <cell r="E31">
            <v>4249421.4</v>
          </cell>
        </row>
        <row r="34">
          <cell r="D34">
            <v>372446.49</v>
          </cell>
          <cell r="E34">
            <v>489330.57</v>
          </cell>
        </row>
        <row r="35">
          <cell r="D35">
            <v>2001681.54</v>
          </cell>
          <cell r="E35">
            <v>3976549.44</v>
          </cell>
        </row>
        <row r="36">
          <cell r="D36">
            <v>1413321.08</v>
          </cell>
          <cell r="E36">
            <v>3650462.02</v>
          </cell>
        </row>
        <row r="37">
          <cell r="D37">
            <v>0</v>
          </cell>
        </row>
        <row r="38">
          <cell r="D38">
            <v>4127286.25</v>
          </cell>
          <cell r="E38">
            <v>8881919.74</v>
          </cell>
        </row>
      </sheetData>
      <sheetData sheetId="10">
        <row r="296">
          <cell r="E296">
            <v>1069263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B3" sqref="B3"/>
    </sheetView>
  </sheetViews>
  <sheetFormatPr defaultColWidth="11.421875" defaultRowHeight="12.75"/>
  <cols>
    <col min="1" max="1" width="8.57421875" style="0" customWidth="1"/>
    <col min="3" max="3" width="28.140625" style="0" customWidth="1"/>
    <col min="4" max="4" width="12.57421875" style="0" customWidth="1"/>
    <col min="5" max="5" width="13.28125" style="0" customWidth="1"/>
    <col min="6" max="6" width="12.8515625" style="0" bestFit="1" customWidth="1"/>
    <col min="7" max="7" width="13.28125" style="0" bestFit="1" customWidth="1"/>
    <col min="8" max="8" width="12.8515625" style="0" bestFit="1" customWidth="1"/>
    <col min="9" max="9" width="12.7109375" style="0" bestFit="1" customWidth="1"/>
  </cols>
  <sheetData>
    <row r="1" spans="2:5" ht="13.5">
      <c r="B1" s="20" t="s">
        <v>30</v>
      </c>
      <c r="D1" s="19"/>
      <c r="E1" s="97" t="s">
        <v>167</v>
      </c>
    </row>
    <row r="2" spans="2:4" ht="12.75">
      <c r="B2" s="21" t="s">
        <v>193</v>
      </c>
      <c r="D2" s="23"/>
    </row>
    <row r="3" spans="2:4" ht="12.75">
      <c r="B3" s="21" t="s">
        <v>851</v>
      </c>
      <c r="D3" s="23"/>
    </row>
    <row r="4" ht="12.75">
      <c r="B4" s="22" t="s">
        <v>150</v>
      </c>
    </row>
    <row r="6" ht="13.5" thickBot="1"/>
    <row r="7" spans="2:5" ht="13.5" thickBot="1">
      <c r="B7" s="429" t="s">
        <v>0</v>
      </c>
      <c r="C7" s="430"/>
      <c r="D7" s="430"/>
      <c r="E7" s="431"/>
    </row>
    <row r="8" spans="2:5" ht="12.75">
      <c r="B8" s="432" t="s">
        <v>1</v>
      </c>
      <c r="C8" s="3"/>
      <c r="D8" s="3"/>
      <c r="E8" s="3"/>
    </row>
    <row r="9" spans="2:5" ht="13.5" thickBot="1">
      <c r="B9" s="433"/>
      <c r="C9" s="4" t="s">
        <v>2</v>
      </c>
      <c r="D9" s="4" t="s">
        <v>3</v>
      </c>
      <c r="E9" s="4" t="s">
        <v>4</v>
      </c>
    </row>
    <row r="10" spans="2:5" ht="13.5" thickBot="1">
      <c r="B10" s="5">
        <v>111</v>
      </c>
      <c r="C10" s="6" t="s">
        <v>695</v>
      </c>
      <c r="D10" s="67">
        <f>'[6]esf'!$D$10</f>
        <v>156469</v>
      </c>
      <c r="E10" s="67">
        <f>'[6]esf'!$E$10</f>
        <v>156469.05</v>
      </c>
    </row>
    <row r="11" spans="2:5" ht="13.5" thickBot="1">
      <c r="B11" s="5">
        <v>112</v>
      </c>
      <c r="C11" s="6" t="s">
        <v>696</v>
      </c>
      <c r="D11" s="66">
        <f>'[6]esf'!$D$11</f>
        <v>22401354.1</v>
      </c>
      <c r="E11" s="66">
        <f>'[6]esf'!$E$11</f>
        <v>13676782.84</v>
      </c>
    </row>
    <row r="12" spans="2:9" ht="13.5" thickBot="1">
      <c r="B12" s="5">
        <v>113</v>
      </c>
      <c r="C12" s="6" t="s">
        <v>7</v>
      </c>
      <c r="D12" s="66">
        <f>'[6]esf'!$D$12</f>
        <v>46063</v>
      </c>
      <c r="E12" s="66">
        <f>'[6]esf'!$E$12</f>
        <v>46063</v>
      </c>
      <c r="H12" s="187"/>
      <c r="I12" s="186"/>
    </row>
    <row r="13" spans="2:8" ht="13.5" thickBot="1">
      <c r="B13" s="5">
        <v>114</v>
      </c>
      <c r="C13" s="6" t="s">
        <v>8</v>
      </c>
      <c r="D13" s="66">
        <f>'[6]esf'!$D$13</f>
        <v>3091845.27</v>
      </c>
      <c r="E13" s="66">
        <f>'[6]esf'!$E$13</f>
        <v>1494345.48</v>
      </c>
      <c r="H13" s="187"/>
    </row>
    <row r="14" spans="2:9" ht="13.5" thickBot="1">
      <c r="B14" s="5">
        <v>115</v>
      </c>
      <c r="C14" s="6" t="s">
        <v>9</v>
      </c>
      <c r="D14" s="66">
        <f>'[6]esf'!$D$14</f>
        <v>1215398.89</v>
      </c>
      <c r="E14" s="66">
        <f>'[6]esf'!$E$14</f>
        <v>1146828.89</v>
      </c>
      <c r="H14" s="187"/>
      <c r="I14" s="186"/>
    </row>
    <row r="15" spans="2:5" ht="13.5" thickBot="1">
      <c r="B15" s="7">
        <v>116</v>
      </c>
      <c r="C15" s="6" t="s">
        <v>592</v>
      </c>
      <c r="D15" s="66">
        <f>'[6]esf'!$D$15</f>
        <v>28294.16</v>
      </c>
      <c r="E15" s="66">
        <f>'[6]esf'!$E$15</f>
        <v>77125.17</v>
      </c>
    </row>
    <row r="16" spans="2:8" ht="13.5" thickBot="1">
      <c r="B16" s="8"/>
      <c r="C16" s="9" t="s">
        <v>10</v>
      </c>
      <c r="D16" s="359">
        <f>SUM(D10:D15)</f>
        <v>26939424.42</v>
      </c>
      <c r="E16" s="359">
        <f>SUM(E10:E15)</f>
        <v>16597614.430000002</v>
      </c>
      <c r="H16" s="190"/>
    </row>
    <row r="17" spans="2:5" ht="13.5" thickBot="1">
      <c r="B17" s="10"/>
      <c r="C17" s="11" t="s">
        <v>11</v>
      </c>
      <c r="D17" s="12"/>
      <c r="E17" s="13"/>
    </row>
    <row r="18" spans="2:5" ht="13.5" thickBot="1">
      <c r="B18" s="5">
        <v>121</v>
      </c>
      <c r="C18" s="6" t="s">
        <v>12</v>
      </c>
      <c r="D18" s="67">
        <f>'[6]esf'!$D$18</f>
        <v>12174429.45</v>
      </c>
      <c r="E18" s="67">
        <f>'[6]esf'!$E$18</f>
        <v>12732773.89</v>
      </c>
    </row>
    <row r="19" spans="2:5" ht="13.5" thickBot="1">
      <c r="B19" s="7">
        <v>122</v>
      </c>
      <c r="C19" s="6" t="s">
        <v>13</v>
      </c>
      <c r="D19" s="66">
        <f>'[6]esf'!$D$19</f>
        <v>7468250.01</v>
      </c>
      <c r="E19" s="66">
        <f>'[6]esf'!$E$19</f>
        <v>7528250.01</v>
      </c>
    </row>
    <row r="20" spans="2:5" ht="13.5" thickBot="1">
      <c r="B20" s="8"/>
      <c r="C20" s="9" t="s">
        <v>14</v>
      </c>
      <c r="D20" s="67">
        <f>'[6]esf'!$D$20</f>
        <v>19642679.46</v>
      </c>
      <c r="E20" s="67">
        <f>'[6]esf'!$E$20</f>
        <v>20261023.9</v>
      </c>
    </row>
    <row r="21" spans="2:5" ht="13.5" thickBot="1">
      <c r="B21" s="10"/>
      <c r="C21" s="14" t="s">
        <v>15</v>
      </c>
      <c r="D21" s="87">
        <f>+D16+D20</f>
        <v>46582103.88</v>
      </c>
      <c r="E21" s="87">
        <f>+E16+E20</f>
        <v>36858638.33</v>
      </c>
    </row>
    <row r="22" ht="13.5" thickBot="1"/>
    <row r="23" spans="2:5" ht="13.5" thickBot="1">
      <c r="B23" s="429" t="s">
        <v>16</v>
      </c>
      <c r="C23" s="430"/>
      <c r="D23" s="430"/>
      <c r="E23" s="431"/>
    </row>
    <row r="24" spans="2:5" ht="12.75">
      <c r="B24" s="432" t="s">
        <v>1</v>
      </c>
      <c r="C24" s="3"/>
      <c r="D24" s="3"/>
      <c r="E24" s="3"/>
    </row>
    <row r="25" spans="2:5" ht="13.5" thickBot="1">
      <c r="B25" s="433"/>
      <c r="C25" s="4" t="s">
        <v>2</v>
      </c>
      <c r="D25" s="4" t="s">
        <v>3</v>
      </c>
      <c r="E25" s="4" t="s">
        <v>4</v>
      </c>
    </row>
    <row r="26" spans="2:5" ht="13.5" thickBot="1">
      <c r="B26" s="5">
        <v>211</v>
      </c>
      <c r="C26" s="6" t="s">
        <v>17</v>
      </c>
      <c r="D26" s="128">
        <f>'[6]esf'!$D$27</f>
        <v>6927358.86</v>
      </c>
      <c r="E26" s="67">
        <f>'[6]esf'!$E$27</f>
        <v>9389142.99</v>
      </c>
    </row>
    <row r="27" spans="2:5" ht="13.5" thickBot="1">
      <c r="B27" s="5">
        <v>212</v>
      </c>
      <c r="C27" s="6" t="s">
        <v>18</v>
      </c>
      <c r="D27" s="66">
        <f>'[6]esf'!$D$28</f>
        <v>2234530.46</v>
      </c>
      <c r="E27" s="66">
        <f>'[6]esf'!$E$28</f>
        <v>5951688.37</v>
      </c>
    </row>
    <row r="28" spans="2:5" ht="13.5" thickBot="1">
      <c r="B28" s="5">
        <v>213</v>
      </c>
      <c r="C28" s="6" t="s">
        <v>697</v>
      </c>
      <c r="D28" s="66">
        <f>'[6]esf'!$D$30</f>
        <v>881025.82</v>
      </c>
      <c r="E28" s="66">
        <f>'[6]esf'!$E$30</f>
        <v>3458441.25</v>
      </c>
    </row>
    <row r="29" spans="2:5" ht="13.5" thickBot="1">
      <c r="B29" s="5">
        <v>214</v>
      </c>
      <c r="C29" s="6" t="s">
        <v>698</v>
      </c>
      <c r="D29" s="66">
        <f>'[6]esf'!$D$26</f>
        <v>0</v>
      </c>
      <c r="E29" s="66">
        <f>'[6]esf'!$E$26</f>
        <v>4000000</v>
      </c>
    </row>
    <row r="30" spans="2:5" ht="13.5" thickBot="1">
      <c r="B30" s="5">
        <v>215</v>
      </c>
      <c r="C30" s="6" t="s">
        <v>19</v>
      </c>
      <c r="D30" s="66">
        <f>'[6]esf'!$D$29</f>
        <v>104870</v>
      </c>
      <c r="E30" s="66">
        <f>'[6]esf'!$E$29</f>
        <v>198470</v>
      </c>
    </row>
    <row r="31" spans="2:5" ht="13.5" thickBot="1">
      <c r="B31" s="16"/>
      <c r="C31" s="9" t="s">
        <v>20</v>
      </c>
      <c r="D31" s="359">
        <f>SUM(D26:D30)</f>
        <v>10147785.14</v>
      </c>
      <c r="E31" s="359">
        <f>SUM(E26:E30)</f>
        <v>22997742.61</v>
      </c>
    </row>
    <row r="32" spans="2:5" ht="13.5" thickBot="1">
      <c r="B32" s="10"/>
      <c r="C32" s="11" t="s">
        <v>11</v>
      </c>
      <c r="D32" s="12"/>
      <c r="E32" s="13"/>
    </row>
    <row r="33" spans="2:5" ht="13.5" thickBot="1">
      <c r="B33" s="5">
        <v>221</v>
      </c>
      <c r="C33" s="6" t="s">
        <v>21</v>
      </c>
      <c r="D33" s="67">
        <f>+'[1]esf'!$D$33+'[2]esf'!$D$33+'[3]esf'!$D$33+'[4]esf'!$D$33</f>
        <v>0</v>
      </c>
      <c r="E33" s="67">
        <f>+esfc!E33</f>
        <v>0</v>
      </c>
    </row>
    <row r="34" spans="2:5" ht="13.5" thickBot="1">
      <c r="B34" s="16"/>
      <c r="C34" s="9" t="s">
        <v>22</v>
      </c>
      <c r="D34" s="67">
        <f>SUM(D33)</f>
        <v>0</v>
      </c>
      <c r="E34" s="67">
        <f>SUM(E33)</f>
        <v>0</v>
      </c>
    </row>
    <row r="35" spans="2:5" ht="13.5" thickBot="1">
      <c r="B35" s="10"/>
      <c r="C35" s="14" t="s">
        <v>23</v>
      </c>
      <c r="D35" s="87">
        <f>+D31+D34</f>
        <v>10147785.14</v>
      </c>
      <c r="E35" s="87">
        <f>+E31+E34</f>
        <v>22997742.61</v>
      </c>
    </row>
    <row r="36" ht="13.5" thickBot="1"/>
    <row r="37" spans="2:5" ht="13.5" thickBot="1">
      <c r="B37" s="429" t="s">
        <v>24</v>
      </c>
      <c r="C37" s="430"/>
      <c r="D37" s="430"/>
      <c r="E37" s="431"/>
    </row>
    <row r="38" spans="2:5" ht="13.5" thickBot="1">
      <c r="B38" s="5">
        <v>311</v>
      </c>
      <c r="C38" s="6" t="s">
        <v>24</v>
      </c>
      <c r="D38" s="67">
        <f>'[6]esf'!$D$38</f>
        <v>19642719.47</v>
      </c>
      <c r="E38" s="67">
        <f>'[6]esf'!$E$38</f>
        <v>20261063.9</v>
      </c>
    </row>
    <row r="39" spans="2:7" ht="13.5" thickBot="1">
      <c r="B39" s="5">
        <v>321</v>
      </c>
      <c r="C39" s="6" t="s">
        <v>25</v>
      </c>
      <c r="D39" s="66">
        <f>'[6]esf'!$D$39</f>
        <v>-2805643.33</v>
      </c>
      <c r="E39" s="66">
        <f>'[6]esf'!$E$39</f>
        <v>-2779429.25</v>
      </c>
      <c r="F39" s="187"/>
      <c r="G39" s="186"/>
    </row>
    <row r="40" spans="2:5" ht="13.5" thickBot="1">
      <c r="B40" s="5">
        <v>322</v>
      </c>
      <c r="C40" s="6" t="s">
        <v>26</v>
      </c>
      <c r="D40" s="66">
        <f>'[6]esf'!$D$40</f>
        <v>19597242.66</v>
      </c>
      <c r="E40" s="66">
        <f>'[6]esf'!$E$40</f>
        <v>-3620738.93</v>
      </c>
    </row>
    <row r="41" spans="2:5" ht="13.5" thickBot="1">
      <c r="B41" s="7">
        <v>331</v>
      </c>
      <c r="C41" s="6" t="s">
        <v>27</v>
      </c>
      <c r="D41" s="66">
        <v>0</v>
      </c>
      <c r="E41" s="66">
        <v>0</v>
      </c>
    </row>
    <row r="42" spans="2:5" ht="13.5" thickBot="1">
      <c r="B42" s="8"/>
      <c r="C42" s="9" t="s">
        <v>28</v>
      </c>
      <c r="D42" s="359">
        <f>SUM(D38:D41)</f>
        <v>36434318.8</v>
      </c>
      <c r="E42" s="359">
        <f>SUM(E38:E41)</f>
        <v>13860895.719999999</v>
      </c>
    </row>
    <row r="43" spans="2:7" ht="13.5" thickBot="1">
      <c r="B43" s="10"/>
      <c r="C43" s="14" t="s">
        <v>29</v>
      </c>
      <c r="D43" s="87">
        <f>+D35+D42</f>
        <v>46582103.94</v>
      </c>
      <c r="E43" s="87">
        <f>+E35+E42</f>
        <v>36858638.33</v>
      </c>
      <c r="G43" s="189"/>
    </row>
    <row r="48" spans="1:6" ht="12.75">
      <c r="A48" s="55"/>
      <c r="B48" s="55"/>
      <c r="C48" s="55"/>
      <c r="D48" s="55"/>
      <c r="E48" s="55"/>
      <c r="F48" s="55"/>
    </row>
  </sheetData>
  <sheetProtection/>
  <mergeCells count="5">
    <mergeCell ref="B37:E37"/>
    <mergeCell ref="B7:E7"/>
    <mergeCell ref="B8:B9"/>
    <mergeCell ref="B23:E23"/>
    <mergeCell ref="B24:B25"/>
  </mergeCells>
  <printOptions/>
  <pageMargins left="0.7874015748031497" right="0.7874015748031497" top="0.984251968503937" bottom="0.5905511811023623" header="0" footer="0.7874015748031497"/>
  <pageSetup horizontalDpi="600" verticalDpi="600" orientation="portrait" r:id="rId2"/>
  <headerFooter alignWithMargins="0">
    <oddFooter>&amp;R&amp;"Arial Narrow,Normal"&amp;9 1/22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30"/>
  <sheetViews>
    <sheetView workbookViewId="0" topLeftCell="A1">
      <selection activeCell="B4" sqref="B4"/>
    </sheetView>
  </sheetViews>
  <sheetFormatPr defaultColWidth="11.421875" defaultRowHeight="12.75"/>
  <cols>
    <col min="1" max="1" width="5.8515625" style="0" customWidth="1"/>
    <col min="2" max="2" width="9.28125" style="0" customWidth="1"/>
    <col min="3" max="3" width="29.140625" style="0" bestFit="1" customWidth="1"/>
    <col min="4" max="4" width="13.57421875" style="0" customWidth="1"/>
    <col min="5" max="5" width="15.7109375" style="0" customWidth="1"/>
    <col min="6" max="6" width="11.8515625" style="0" customWidth="1"/>
    <col min="7" max="7" width="12.8515625" style="0" customWidth="1"/>
    <col min="8" max="8" width="15.421875" style="0" bestFit="1" customWidth="1"/>
    <col min="9" max="9" width="14.421875" style="0" customWidth="1"/>
    <col min="10" max="10" width="13.7109375" style="145" customWidth="1"/>
    <col min="12" max="12" width="13.7109375" style="0" bestFit="1" customWidth="1"/>
  </cols>
  <sheetData>
    <row r="1" spans="2:10" ht="13.5">
      <c r="B1" s="20" t="s">
        <v>30</v>
      </c>
      <c r="J1" s="144" t="s">
        <v>176</v>
      </c>
    </row>
    <row r="2" ht="12.75">
      <c r="B2" s="21" t="s">
        <v>193</v>
      </c>
    </row>
    <row r="3" ht="12.75">
      <c r="B3" s="21" t="s">
        <v>859</v>
      </c>
    </row>
    <row r="4" ht="12.75">
      <c r="B4" s="22" t="str">
        <f>+esf!B4</f>
        <v>Consolidado</v>
      </c>
    </row>
    <row r="6" ht="13.5" thickBot="1"/>
    <row r="7" spans="2:10" ht="13.5" thickBot="1">
      <c r="B7" s="438" t="s">
        <v>39</v>
      </c>
      <c r="C7" s="438" t="s">
        <v>40</v>
      </c>
      <c r="D7" s="429" t="s">
        <v>122</v>
      </c>
      <c r="E7" s="430"/>
      <c r="F7" s="430"/>
      <c r="G7" s="431"/>
      <c r="H7" s="438" t="s">
        <v>744</v>
      </c>
      <c r="I7" s="438" t="s">
        <v>151</v>
      </c>
      <c r="J7" s="158" t="s">
        <v>125</v>
      </c>
    </row>
    <row r="8" spans="2:10" ht="26.25" thickBot="1">
      <c r="B8" s="439"/>
      <c r="C8" s="439"/>
      <c r="D8" s="45" t="s">
        <v>126</v>
      </c>
      <c r="E8" s="105" t="s">
        <v>127</v>
      </c>
      <c r="F8" s="105" t="s">
        <v>128</v>
      </c>
      <c r="G8" s="45" t="s">
        <v>129</v>
      </c>
      <c r="H8" s="439"/>
      <c r="I8" s="439"/>
      <c r="J8" s="159" t="s">
        <v>152</v>
      </c>
    </row>
    <row r="9" spans="2:10" ht="13.5" thickBot="1">
      <c r="B9" s="27">
        <v>5</v>
      </c>
      <c r="C9" s="28" t="s">
        <v>60</v>
      </c>
      <c r="D9" s="29"/>
      <c r="E9" s="30"/>
      <c r="F9" s="30"/>
      <c r="G9" s="30"/>
      <c r="H9" s="46"/>
      <c r="I9" s="46"/>
      <c r="J9" s="160"/>
    </row>
    <row r="10" spans="2:12" ht="12.75">
      <c r="B10" s="31"/>
      <c r="C10" s="33"/>
      <c r="D10" s="69"/>
      <c r="E10" s="69"/>
      <c r="F10" s="69"/>
      <c r="G10" s="48"/>
      <c r="H10" s="48"/>
      <c r="I10" s="48"/>
      <c r="J10" s="157"/>
      <c r="L10" s="189"/>
    </row>
    <row r="11" spans="2:10" ht="12.75">
      <c r="B11" s="31">
        <v>51</v>
      </c>
      <c r="C11" s="40" t="s">
        <v>61</v>
      </c>
      <c r="D11" s="69">
        <f>eae!D10</f>
        <v>50086112.12</v>
      </c>
      <c r="E11" s="69">
        <v>14634243.35</v>
      </c>
      <c r="F11" s="69">
        <v>0</v>
      </c>
      <c r="G11" s="69">
        <f>+D11+E11-F11</f>
        <v>64720355.47</v>
      </c>
      <c r="H11" s="69">
        <f>'i-ec'!E27</f>
        <v>64720355.47</v>
      </c>
      <c r="I11" s="69">
        <f>G11-H11</f>
        <v>0</v>
      </c>
      <c r="J11" s="301">
        <f>H11/G11</f>
        <v>1</v>
      </c>
    </row>
    <row r="12" spans="2:12" ht="12.75">
      <c r="B12" s="31">
        <v>52</v>
      </c>
      <c r="C12" s="40" t="s">
        <v>62</v>
      </c>
      <c r="D12" s="69">
        <f>eae!D11</f>
        <v>9217313.65</v>
      </c>
      <c r="E12" s="69">
        <v>2196751.25</v>
      </c>
      <c r="F12" s="69">
        <v>0</v>
      </c>
      <c r="G12" s="68">
        <f>+D12+E12-F12</f>
        <v>11414064.9</v>
      </c>
      <c r="H12" s="69">
        <f>'i-ec'!E28</f>
        <v>11414064.899999999</v>
      </c>
      <c r="I12" s="69">
        <f>G12-H12</f>
        <v>0</v>
      </c>
      <c r="J12" s="301">
        <f>H12/G12</f>
        <v>0.9999999999999999</v>
      </c>
      <c r="L12" s="189"/>
    </row>
    <row r="13" spans="2:12" ht="13.5" thickBot="1">
      <c r="B13" s="31">
        <v>53</v>
      </c>
      <c r="C13" s="40" t="s">
        <v>63</v>
      </c>
      <c r="D13" s="69">
        <f>eae!D12</f>
        <v>3169000</v>
      </c>
      <c r="E13" s="69">
        <v>2887033.68</v>
      </c>
      <c r="F13" s="69">
        <v>0</v>
      </c>
      <c r="G13" s="68">
        <f>+D13+E13-F13</f>
        <v>6056033.68</v>
      </c>
      <c r="H13" s="69">
        <f>'i-ec'!E29</f>
        <v>6056033.680000001</v>
      </c>
      <c r="I13" s="69">
        <f>G13-H13</f>
        <v>0</v>
      </c>
      <c r="J13" s="301">
        <f>H13/G13</f>
        <v>1.0000000000000002</v>
      </c>
      <c r="L13" s="189"/>
    </row>
    <row r="14" spans="2:10" ht="13.5" thickBot="1">
      <c r="B14" s="31"/>
      <c r="C14" s="33" t="s">
        <v>64</v>
      </c>
      <c r="D14" s="363">
        <f aca="true" t="shared" si="0" ref="D14:I14">SUM(D11:D13)</f>
        <v>62472425.769999996</v>
      </c>
      <c r="E14" s="364">
        <f t="shared" si="0"/>
        <v>19718028.28</v>
      </c>
      <c r="F14" s="364">
        <f t="shared" si="0"/>
        <v>0</v>
      </c>
      <c r="G14" s="364">
        <f t="shared" si="0"/>
        <v>82190454.05000001</v>
      </c>
      <c r="H14" s="364">
        <f t="shared" si="0"/>
        <v>82190454.05000001</v>
      </c>
      <c r="I14" s="364">
        <f t="shared" si="0"/>
        <v>0</v>
      </c>
      <c r="J14" s="365">
        <f>G14/H14</f>
        <v>1</v>
      </c>
    </row>
    <row r="15" spans="2:10" ht="12.75">
      <c r="B15" s="31"/>
      <c r="C15" s="40"/>
      <c r="D15" s="29"/>
      <c r="E15" s="29"/>
      <c r="F15" s="29"/>
      <c r="G15" s="29"/>
      <c r="H15" s="29"/>
      <c r="I15" s="29"/>
      <c r="J15" s="162"/>
    </row>
    <row r="16" spans="2:12" ht="12.75">
      <c r="B16" s="31">
        <v>54</v>
      </c>
      <c r="C16" s="40" t="s">
        <v>65</v>
      </c>
      <c r="D16" s="69">
        <f>eae!D15</f>
        <v>317500</v>
      </c>
      <c r="E16" s="69">
        <v>695063.6</v>
      </c>
      <c r="F16" s="69">
        <v>0</v>
      </c>
      <c r="G16" s="69">
        <f>+D16+E16-F16</f>
        <v>1012563.6</v>
      </c>
      <c r="H16" s="69">
        <f>'i-ec'!E32</f>
        <v>1012563.6000000001</v>
      </c>
      <c r="I16" s="69">
        <f>G16-H16</f>
        <v>0</v>
      </c>
      <c r="J16" s="301">
        <f>H16/G16</f>
        <v>1.0000000000000002</v>
      </c>
      <c r="L16" s="189"/>
    </row>
    <row r="17" spans="2:10" ht="25.5">
      <c r="B17" s="31">
        <v>55</v>
      </c>
      <c r="C17" s="40" t="s">
        <v>195</v>
      </c>
      <c r="D17" s="69">
        <f>eae!D16</f>
        <v>0</v>
      </c>
      <c r="E17" s="69">
        <v>3976549.44</v>
      </c>
      <c r="F17" s="69">
        <f>'[5]edoeg'!$F$17+'[2]edoeg'!$F$17+'[3]edoeg'!$F$17</f>
        <v>0</v>
      </c>
      <c r="G17" s="68">
        <f>+D17+E17-F17</f>
        <v>3976549.44</v>
      </c>
      <c r="H17" s="69">
        <f>'i-ec'!E33</f>
        <v>3976549.44</v>
      </c>
      <c r="I17" s="69">
        <f>G17-H17</f>
        <v>0</v>
      </c>
      <c r="J17" s="301">
        <v>1</v>
      </c>
    </row>
    <row r="18" spans="2:12" ht="12.75">
      <c r="B18" s="31">
        <v>56</v>
      </c>
      <c r="C18" s="40" t="s">
        <v>66</v>
      </c>
      <c r="D18" s="69">
        <f>eae!D17</f>
        <v>49357993</v>
      </c>
      <c r="E18" s="112">
        <v>0</v>
      </c>
      <c r="F18" s="69">
        <v>0</v>
      </c>
      <c r="G18" s="68">
        <f>+D18+E18-F18</f>
        <v>49357993</v>
      </c>
      <c r="H18" s="69">
        <f>'i-ec'!E34</f>
        <v>22176226.23</v>
      </c>
      <c r="I18" s="69">
        <v>9633499.59</v>
      </c>
      <c r="J18" s="301">
        <f>H18/G18</f>
        <v>0.44929351624973896</v>
      </c>
      <c r="L18" s="189"/>
    </row>
    <row r="19" spans="2:10" ht="12.75">
      <c r="B19" s="110" t="s">
        <v>188</v>
      </c>
      <c r="C19" s="111" t="s">
        <v>189</v>
      </c>
      <c r="D19" s="89">
        <f>'[4]edoeg'!$D$18</f>
        <v>0</v>
      </c>
      <c r="E19" s="89">
        <v>14625008.85</v>
      </c>
      <c r="F19" s="89">
        <f>'[4]edoeg'!$F$18</f>
        <v>0</v>
      </c>
      <c r="G19" s="89">
        <f>+D19+E19-F19</f>
        <v>14625008.85</v>
      </c>
      <c r="H19" s="89">
        <f>'i-ec'!E35</f>
        <v>14625008.850000001</v>
      </c>
      <c r="I19" s="69">
        <f>G19-H19</f>
        <v>0</v>
      </c>
      <c r="J19" s="301">
        <v>1</v>
      </c>
    </row>
    <row r="20" spans="2:12" ht="13.5" thickBot="1">
      <c r="B20" s="31">
        <v>57</v>
      </c>
      <c r="C20" s="40" t="s">
        <v>67</v>
      </c>
      <c r="D20" s="68">
        <f>eae!D19</f>
        <v>9397262.05</v>
      </c>
      <c r="E20" s="68">
        <v>0</v>
      </c>
      <c r="F20" s="68">
        <v>515342.31</v>
      </c>
      <c r="G20" s="68">
        <f>+D20+E20-F20</f>
        <v>8881919.74</v>
      </c>
      <c r="H20" s="68">
        <f>'i-ec'!E37</f>
        <v>8881919.74</v>
      </c>
      <c r="I20" s="69">
        <f>G20-H20</f>
        <v>0</v>
      </c>
      <c r="J20" s="301">
        <f>H20/G20</f>
        <v>1</v>
      </c>
      <c r="L20" s="186"/>
    </row>
    <row r="21" spans="2:10" ht="13.5" thickBot="1">
      <c r="B21" s="31"/>
      <c r="C21" s="33" t="s">
        <v>68</v>
      </c>
      <c r="D21" s="363">
        <f aca="true" t="shared" si="1" ref="D21:I21">SUM(D16:D20)</f>
        <v>59072755.05</v>
      </c>
      <c r="E21" s="364">
        <f t="shared" si="1"/>
        <v>19296621.89</v>
      </c>
      <c r="F21" s="364">
        <f t="shared" si="1"/>
        <v>515342.31</v>
      </c>
      <c r="G21" s="364">
        <f t="shared" si="1"/>
        <v>77854034.63</v>
      </c>
      <c r="H21" s="364">
        <f t="shared" si="1"/>
        <v>50672267.86000001</v>
      </c>
      <c r="I21" s="364">
        <f t="shared" si="1"/>
        <v>9633499.59</v>
      </c>
      <c r="J21" s="365">
        <f>G21/H21</f>
        <v>1.5364229373964315</v>
      </c>
    </row>
    <row r="22" spans="2:10" ht="12.75">
      <c r="B22" s="31">
        <v>58</v>
      </c>
      <c r="C22" s="40" t="s">
        <v>69</v>
      </c>
      <c r="D22" s="68">
        <v>0</v>
      </c>
      <c r="E22" s="68">
        <f>'[5]edoeg'!$E$22</f>
        <v>0</v>
      </c>
      <c r="F22" s="68">
        <f>'[5]edoeg'!$F$22</f>
        <v>0</v>
      </c>
      <c r="G22" s="68">
        <f>+D22+E22-F22</f>
        <v>0</v>
      </c>
      <c r="H22" s="68">
        <v>0</v>
      </c>
      <c r="I22" s="69">
        <f>G22-H22</f>
        <v>0</v>
      </c>
      <c r="J22" s="301">
        <v>0</v>
      </c>
    </row>
    <row r="23" spans="2:10" ht="13.5" thickBot="1">
      <c r="B23" s="42">
        <v>59</v>
      </c>
      <c r="C23" s="6" t="s">
        <v>70</v>
      </c>
      <c r="D23" s="76">
        <f>eae!D22</f>
        <v>5000000</v>
      </c>
      <c r="E23" s="76">
        <f>+'[1]edoeg'!$E$22+'[2]edoeg'!$E$22+'[3]edoeg'!$E$22+'[4]edoeg'!$E$22</f>
        <v>0</v>
      </c>
      <c r="F23" s="76">
        <v>5000000</v>
      </c>
      <c r="G23" s="76">
        <f>+D23+E23-F23</f>
        <v>0</v>
      </c>
      <c r="H23" s="76">
        <f>+'[1]edoeg'!$F$22+'[2]edoeg'!$F$22+'[3]edoeg'!$F$22+'[4]edoeg'!$F$22</f>
        <v>0</v>
      </c>
      <c r="I23" s="69">
        <f>G23-H23</f>
        <v>0</v>
      </c>
      <c r="J23" s="301">
        <v>0</v>
      </c>
    </row>
    <row r="24" spans="2:10" ht="13.5" thickBot="1">
      <c r="B24" s="36"/>
      <c r="C24" s="35" t="s">
        <v>71</v>
      </c>
      <c r="D24" s="71">
        <f aca="true" t="shared" si="2" ref="D24:I24">+D14+D21+D22+D23</f>
        <v>126545180.82</v>
      </c>
      <c r="E24" s="71">
        <f t="shared" si="2"/>
        <v>39014650.17</v>
      </c>
      <c r="F24" s="71">
        <f>+F14+F21+E22+F23</f>
        <v>5515342.31</v>
      </c>
      <c r="G24" s="71">
        <f t="shared" si="2"/>
        <v>160044488.68</v>
      </c>
      <c r="H24" s="71">
        <f t="shared" si="2"/>
        <v>132862721.91000003</v>
      </c>
      <c r="I24" s="71">
        <f t="shared" si="2"/>
        <v>9633499.59</v>
      </c>
      <c r="J24" s="152">
        <f>+H24/G24*100</f>
        <v>83.01611820926342</v>
      </c>
    </row>
    <row r="27" spans="2:7" ht="12.75">
      <c r="B27" s="56"/>
      <c r="C27" s="56"/>
      <c r="D27" s="56"/>
      <c r="E27" s="56"/>
      <c r="F27" s="56"/>
      <c r="G27" s="56"/>
    </row>
    <row r="28" spans="2:7" ht="12.75">
      <c r="B28" s="80"/>
      <c r="C28" s="55"/>
      <c r="D28" s="55"/>
      <c r="E28" s="55"/>
      <c r="F28" s="55"/>
      <c r="G28" s="55"/>
    </row>
    <row r="29" spans="2:7" ht="12.75">
      <c r="B29" s="56"/>
      <c r="C29" s="56"/>
      <c r="D29" s="56"/>
      <c r="E29" s="56"/>
      <c r="F29" s="56"/>
      <c r="G29" s="56"/>
    </row>
    <row r="30" spans="2:7" ht="12.75">
      <c r="B30" s="56"/>
      <c r="C30" s="56"/>
      <c r="D30" s="56"/>
      <c r="E30" s="56"/>
      <c r="F30" s="56"/>
      <c r="G30" s="56"/>
    </row>
  </sheetData>
  <sheetProtection/>
  <mergeCells count="5">
    <mergeCell ref="I7:I8"/>
    <mergeCell ref="B7:B8"/>
    <mergeCell ref="C7:C8"/>
    <mergeCell ref="D7:G7"/>
    <mergeCell ref="H7:H8"/>
  </mergeCells>
  <printOptions/>
  <pageMargins left="0.7874015748031497" right="0.7874015748031497" top="0.984251968503937" bottom="0.5905511811023623" header="0" footer="0.7874015748031497"/>
  <pageSetup horizontalDpi="600" verticalDpi="600" orientation="landscape" scale="85" r:id="rId2"/>
  <headerFooter alignWithMargins="0">
    <oddFooter>&amp;R&amp;"Arial Narrow,Normal"&amp;9 10/22</oddFooter>
  </headerFooter>
  <ignoredErrors>
    <ignoredError sqref="G21 G23 I21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646"/>
  <sheetViews>
    <sheetView zoomScalePageLayoutView="0" workbookViewId="0" topLeftCell="A1">
      <selection activeCell="A21" sqref="A21"/>
    </sheetView>
  </sheetViews>
  <sheetFormatPr defaultColWidth="11.421875" defaultRowHeight="12.75"/>
  <cols>
    <col min="1" max="1" width="5.8515625" style="0" customWidth="1"/>
    <col min="2" max="2" width="7.57421875" style="0" customWidth="1"/>
    <col min="3" max="3" width="9.8515625" style="0" customWidth="1"/>
    <col min="4" max="4" width="38.140625" style="0" bestFit="1" customWidth="1"/>
    <col min="5" max="5" width="17.00390625" style="0" bestFit="1" customWidth="1"/>
    <col min="6" max="6" width="17.57421875" style="0" bestFit="1" customWidth="1"/>
    <col min="7" max="7" width="17.28125" style="0" customWidth="1"/>
    <col min="8" max="8" width="19.140625" style="0" customWidth="1"/>
    <col min="9" max="9" width="17.8515625" style="0" customWidth="1"/>
    <col min="10" max="10" width="13.57421875" style="0" customWidth="1"/>
    <col min="12" max="12" width="12.7109375" style="0" bestFit="1" customWidth="1"/>
  </cols>
  <sheetData>
    <row r="1" spans="2:9" ht="13.5">
      <c r="B1" s="20" t="s">
        <v>30</v>
      </c>
      <c r="I1" s="97" t="s">
        <v>166</v>
      </c>
    </row>
    <row r="2" ht="12.75">
      <c r="B2" s="21" t="s">
        <v>193</v>
      </c>
    </row>
    <row r="3" ht="12.75">
      <c r="B3" s="21" t="s">
        <v>860</v>
      </c>
    </row>
    <row r="4" ht="12.75">
      <c r="B4" s="22" t="str">
        <f>+esf!B4</f>
        <v>Consolidado</v>
      </c>
    </row>
    <row r="5" ht="12.75">
      <c r="B5" s="22"/>
    </row>
    <row r="6" ht="13.5" thickBot="1"/>
    <row r="7" spans="2:10" ht="26.25" thickBot="1">
      <c r="B7" s="126" t="s">
        <v>109</v>
      </c>
      <c r="C7" s="127" t="s">
        <v>110</v>
      </c>
      <c r="D7" s="127" t="s">
        <v>40</v>
      </c>
      <c r="E7" s="127" t="s">
        <v>111</v>
      </c>
      <c r="F7" s="127" t="s">
        <v>427</v>
      </c>
      <c r="G7" s="127" t="s">
        <v>428</v>
      </c>
      <c r="H7" s="127" t="s">
        <v>112</v>
      </c>
      <c r="I7" s="127" t="s">
        <v>113</v>
      </c>
      <c r="J7" s="127" t="s">
        <v>114</v>
      </c>
    </row>
    <row r="8" spans="2:10" ht="12.75">
      <c r="B8" s="141"/>
      <c r="C8" s="142"/>
      <c r="D8" s="142"/>
      <c r="E8" s="142"/>
      <c r="F8" s="142"/>
      <c r="G8" s="142"/>
      <c r="H8" s="142"/>
      <c r="I8" s="142"/>
      <c r="J8" s="142"/>
    </row>
    <row r="9" spans="2:10" ht="13.5">
      <c r="B9" s="141"/>
      <c r="C9" s="142"/>
      <c r="D9" s="142" t="s">
        <v>578</v>
      </c>
      <c r="E9" s="347">
        <f aca="true" t="shared" si="0" ref="E9:J9">SUM(E10:E13)</f>
        <v>126845180.9</v>
      </c>
      <c r="F9" s="347">
        <f t="shared" si="0"/>
        <v>70224716.43</v>
      </c>
      <c r="G9" s="347">
        <f>SUM(G10:G13)</f>
        <v>50031801.89</v>
      </c>
      <c r="H9" s="347">
        <f t="shared" si="0"/>
        <v>157549365.93999997</v>
      </c>
      <c r="I9" s="347">
        <f t="shared" si="0"/>
        <v>148285165.43</v>
      </c>
      <c r="J9" s="347">
        <f t="shared" si="0"/>
        <v>23610540.459999993</v>
      </c>
    </row>
    <row r="10" spans="2:10" ht="13.5">
      <c r="B10" s="141"/>
      <c r="C10" s="142"/>
      <c r="D10" s="143" t="s">
        <v>559</v>
      </c>
      <c r="E10" s="347">
        <f>E15+E73+E188+E264+E303+E323+E613+E640</f>
        <v>78256450.9</v>
      </c>
      <c r="F10" s="347">
        <f>F15+F73+F188+F264+F303+F323+F613+F327+F640</f>
        <v>36857254.230000004</v>
      </c>
      <c r="G10" s="347">
        <f>G15+G73+G188+G264+G303+G323+G613+G327+G640</f>
        <v>11368351.09</v>
      </c>
      <c r="H10" s="347">
        <f>H15+H73+H188+H264+H303+H323+H613+H327+H640</f>
        <v>104392616.53999998</v>
      </c>
      <c r="I10" s="347">
        <f>I15+I73+I188+I264+I303+I323+I613+I327+I640</f>
        <v>101369602.79</v>
      </c>
      <c r="J10" s="347">
        <f>J15+J73+J188+J264+J303+J323+J613+J327+J640</f>
        <v>3023013.7499999944</v>
      </c>
    </row>
    <row r="11" spans="2:10" ht="13.5">
      <c r="B11" s="141"/>
      <c r="C11" s="142"/>
      <c r="D11" s="143" t="s">
        <v>560</v>
      </c>
      <c r="E11" s="347">
        <f>'[2]eep'!$E$11</f>
        <v>35648610</v>
      </c>
      <c r="F11" s="347">
        <f aca="true" t="shared" si="1" ref="E11:J11">F343</f>
        <v>26501160</v>
      </c>
      <c r="G11" s="347">
        <f t="shared" si="1"/>
        <v>35348610</v>
      </c>
      <c r="H11" s="347">
        <f t="shared" si="1"/>
        <v>36665168</v>
      </c>
      <c r="I11" s="347">
        <f t="shared" si="1"/>
        <v>16077641.290000003</v>
      </c>
      <c r="J11" s="347">
        <f t="shared" si="1"/>
        <v>20587526.709999997</v>
      </c>
    </row>
    <row r="12" spans="2:10" ht="13.5">
      <c r="B12" s="141"/>
      <c r="C12" s="142"/>
      <c r="D12" s="143" t="s">
        <v>561</v>
      </c>
      <c r="E12" s="347">
        <f aca="true" t="shared" si="2" ref="E12:J12">E597</f>
        <v>12940120</v>
      </c>
      <c r="F12" s="347">
        <f t="shared" si="2"/>
        <v>3747040.8400000003</v>
      </c>
      <c r="G12" s="347">
        <f t="shared" si="2"/>
        <v>3314840.8000000003</v>
      </c>
      <c r="H12" s="347">
        <f t="shared" si="2"/>
        <v>13372320.04</v>
      </c>
      <c r="I12" s="347">
        <f t="shared" si="2"/>
        <v>13372320.04</v>
      </c>
      <c r="J12" s="347">
        <f t="shared" si="2"/>
        <v>0</v>
      </c>
    </row>
    <row r="13" spans="2:10" ht="13.5">
      <c r="B13" s="117"/>
      <c r="C13" s="114"/>
      <c r="D13" s="143" t="s">
        <v>562</v>
      </c>
      <c r="E13" s="347">
        <f aca="true" t="shared" si="3" ref="E13:J13">E606</f>
        <v>0</v>
      </c>
      <c r="F13" s="347">
        <f t="shared" si="3"/>
        <v>3119261.36</v>
      </c>
      <c r="G13" s="347">
        <f>G606</f>
        <v>0</v>
      </c>
      <c r="H13" s="347">
        <f t="shared" si="3"/>
        <v>3119261.36</v>
      </c>
      <c r="I13" s="347">
        <f t="shared" si="3"/>
        <v>17465601.310000002</v>
      </c>
      <c r="J13" s="347">
        <f t="shared" si="3"/>
        <v>0</v>
      </c>
    </row>
    <row r="14" spans="2:10" ht="13.5">
      <c r="B14" s="117"/>
      <c r="C14" s="114"/>
      <c r="D14" s="142"/>
      <c r="E14" s="347"/>
      <c r="F14" s="347"/>
      <c r="G14" s="347"/>
      <c r="H14" s="347"/>
      <c r="I14" s="347"/>
      <c r="J14" s="347"/>
    </row>
    <row r="15" spans="2:10" ht="13.5">
      <c r="B15" s="113">
        <v>51</v>
      </c>
      <c r="C15" s="123" t="s">
        <v>429</v>
      </c>
      <c r="D15" s="115"/>
      <c r="E15" s="348">
        <f>E16+E20+E26+E36+E45+E61</f>
        <v>50086112.300000004</v>
      </c>
      <c r="F15" s="348">
        <f>F16+F20+F26+F36+F45+F61</f>
        <v>13444296.040000001</v>
      </c>
      <c r="G15" s="348">
        <f>G16+G20+G26+G36+G45+G61</f>
        <v>5343328.65</v>
      </c>
      <c r="H15" s="348">
        <f>H16+H20+H26+H36+H45+H61</f>
        <v>58187079.69</v>
      </c>
      <c r="I15" s="348">
        <f>I16+I20+I26+I36+I45+I61</f>
        <v>58127079.690000005</v>
      </c>
      <c r="J15" s="348">
        <f>H15-I15</f>
        <v>59999.99999999255</v>
      </c>
    </row>
    <row r="16" spans="2:10" ht="25.5">
      <c r="B16" s="113"/>
      <c r="C16" s="114"/>
      <c r="D16" s="115" t="s">
        <v>196</v>
      </c>
      <c r="E16" s="348">
        <f>E17+E18</f>
        <v>23751512.68</v>
      </c>
      <c r="F16" s="348">
        <f>F17+F18</f>
        <v>11335.68</v>
      </c>
      <c r="G16" s="348">
        <f>G17+G18</f>
        <v>1920463.35</v>
      </c>
      <c r="H16" s="348">
        <f>H17+H18</f>
        <v>21842385.009999998</v>
      </c>
      <c r="I16" s="348">
        <f>I17+I18</f>
        <v>21842385.009999998</v>
      </c>
      <c r="J16" s="348">
        <f>H16-I16</f>
        <v>0</v>
      </c>
    </row>
    <row r="17" spans="2:10" ht="13.5">
      <c r="B17" s="117"/>
      <c r="C17" s="114"/>
      <c r="D17" s="114" t="s">
        <v>144</v>
      </c>
      <c r="E17" s="335">
        <v>3389256</v>
      </c>
      <c r="F17" s="335">
        <v>11335.68</v>
      </c>
      <c r="G17" s="335">
        <v>0</v>
      </c>
      <c r="H17" s="335">
        <f>E17+F17-G17</f>
        <v>3400591.68</v>
      </c>
      <c r="I17" s="335">
        <v>3400591.68</v>
      </c>
      <c r="J17" s="335">
        <f>H17-I17</f>
        <v>0</v>
      </c>
    </row>
    <row r="18" spans="2:10" ht="13.5">
      <c r="B18" s="117"/>
      <c r="C18" s="114"/>
      <c r="D18" s="114" t="s">
        <v>145</v>
      </c>
      <c r="E18" s="335">
        <v>20362256.68</v>
      </c>
      <c r="F18" s="335">
        <v>0</v>
      </c>
      <c r="G18" s="335">
        <v>1920463.35</v>
      </c>
      <c r="H18" s="335">
        <f>E18+F18-G18</f>
        <v>18441793.33</v>
      </c>
      <c r="I18" s="335">
        <v>18441793.33</v>
      </c>
      <c r="J18" s="335">
        <f>H18-I18</f>
        <v>0</v>
      </c>
    </row>
    <row r="19" spans="2:10" ht="13.5">
      <c r="B19" s="117"/>
      <c r="C19" s="114"/>
      <c r="D19" s="114"/>
      <c r="E19" s="335"/>
      <c r="F19" s="335"/>
      <c r="G19" s="335"/>
      <c r="H19" s="335"/>
      <c r="I19" s="335"/>
      <c r="J19" s="335"/>
    </row>
    <row r="20" spans="2:10" ht="25.5">
      <c r="B20" s="117"/>
      <c r="C20" s="114"/>
      <c r="D20" s="115" t="s">
        <v>197</v>
      </c>
      <c r="E20" s="348">
        <f>E21+E22+E23+E24</f>
        <v>8647008</v>
      </c>
      <c r="F20" s="348">
        <f>F21+F22+F23+F24</f>
        <v>3799699.4499999997</v>
      </c>
      <c r="G20" s="348">
        <f>G21+G22+G23+G24</f>
        <v>15000</v>
      </c>
      <c r="H20" s="348">
        <f>E20+F20-G20</f>
        <v>12431707.45</v>
      </c>
      <c r="I20" s="348">
        <f>I21+I22+I23+I24</f>
        <v>12431707.450000001</v>
      </c>
      <c r="J20" s="348">
        <f>H20-I20</f>
        <v>0</v>
      </c>
    </row>
    <row r="21" spans="2:10" ht="12.75">
      <c r="B21" s="117"/>
      <c r="C21" s="114"/>
      <c r="D21" s="114" t="s">
        <v>198</v>
      </c>
      <c r="E21" s="118">
        <v>0</v>
      </c>
      <c r="F21" s="118">
        <v>0</v>
      </c>
      <c r="G21" s="118">
        <v>0</v>
      </c>
      <c r="H21" s="118">
        <f>E21+F21-G21</f>
        <v>0</v>
      </c>
      <c r="I21" s="119">
        <v>0</v>
      </c>
      <c r="J21" s="119">
        <f>H21-I21</f>
        <v>0</v>
      </c>
    </row>
    <row r="22" spans="2:10" ht="12.75">
      <c r="B22" s="117"/>
      <c r="C22" s="114"/>
      <c r="D22" s="114" t="s">
        <v>199</v>
      </c>
      <c r="E22" s="118">
        <v>8632008</v>
      </c>
      <c r="F22" s="118">
        <v>3645448.13</v>
      </c>
      <c r="G22" s="118">
        <v>0</v>
      </c>
      <c r="H22" s="118">
        <f>E22+F22-G22</f>
        <v>12277456.129999999</v>
      </c>
      <c r="I22" s="119">
        <v>12277456.13</v>
      </c>
      <c r="J22" s="119">
        <f>H22-I22</f>
        <v>0</v>
      </c>
    </row>
    <row r="23" spans="2:10" ht="12.75">
      <c r="B23" s="117"/>
      <c r="C23" s="114"/>
      <c r="D23" s="114" t="s">
        <v>200</v>
      </c>
      <c r="E23" s="118">
        <v>15000</v>
      </c>
      <c r="F23" s="118">
        <v>0</v>
      </c>
      <c r="G23" s="118">
        <v>15000</v>
      </c>
      <c r="H23" s="118">
        <f>E23+F23-G23</f>
        <v>0</v>
      </c>
      <c r="I23" s="119">
        <v>0</v>
      </c>
      <c r="J23" s="119">
        <f>H23-I23</f>
        <v>0</v>
      </c>
    </row>
    <row r="24" spans="2:10" ht="12.75">
      <c r="B24" s="117"/>
      <c r="C24" s="114"/>
      <c r="D24" s="114" t="s">
        <v>863</v>
      </c>
      <c r="E24" s="118">
        <v>0</v>
      </c>
      <c r="F24" s="118">
        <v>154251.32</v>
      </c>
      <c r="G24" s="118">
        <v>0</v>
      </c>
      <c r="H24" s="118">
        <f>E24+F24-G24</f>
        <v>154251.32</v>
      </c>
      <c r="I24" s="119">
        <v>154251.32</v>
      </c>
      <c r="J24" s="119">
        <f>H24-I24</f>
        <v>0</v>
      </c>
    </row>
    <row r="25" spans="2:10" ht="12.75">
      <c r="B25" s="117"/>
      <c r="C25" s="114"/>
      <c r="D25" s="114"/>
      <c r="E25" s="114"/>
      <c r="F25" s="114"/>
      <c r="G25" s="114"/>
      <c r="H25" s="114"/>
      <c r="I25" s="114"/>
      <c r="J25" s="114"/>
    </row>
    <row r="26" spans="2:12" ht="12.75">
      <c r="B26" s="117"/>
      <c r="C26" s="114"/>
      <c r="D26" s="115" t="s">
        <v>201</v>
      </c>
      <c r="E26" s="120">
        <f>E27+E28+E29+E30+E31+E32+E33+E34</f>
        <v>9347962.63</v>
      </c>
      <c r="F26" s="120">
        <f>F27+F28+F29+F30+F31+F32+F33+F34</f>
        <v>8738593.26</v>
      </c>
      <c r="G26" s="120">
        <f>G27+G28+G29+G30+G31+G32+G33+G34</f>
        <v>2284563.28</v>
      </c>
      <c r="H26" s="120">
        <f>H27+H28+H29+H30+H31+H32+H33+H34</f>
        <v>15801992.610000001</v>
      </c>
      <c r="I26" s="120">
        <f>I27+I28+I29+I30+I31+I32+I33+I34</f>
        <v>15801992.61</v>
      </c>
      <c r="J26" s="120">
        <f aca="true" t="shared" si="4" ref="J26:J34">H26-I26</f>
        <v>0</v>
      </c>
      <c r="L26" s="317"/>
    </row>
    <row r="27" spans="2:10" ht="12.75">
      <c r="B27" s="117"/>
      <c r="C27" s="114"/>
      <c r="D27" s="114" t="s">
        <v>202</v>
      </c>
      <c r="E27" s="118">
        <v>535680</v>
      </c>
      <c r="F27" s="118">
        <v>34940</v>
      </c>
      <c r="G27" s="118">
        <v>0</v>
      </c>
      <c r="H27" s="118">
        <f aca="true" t="shared" si="5" ref="H27:H34">E27+F27-G27</f>
        <v>570620</v>
      </c>
      <c r="I27" s="118">
        <v>570620</v>
      </c>
      <c r="J27" s="119">
        <f t="shared" si="4"/>
        <v>0</v>
      </c>
    </row>
    <row r="28" spans="2:10" ht="12.75">
      <c r="B28" s="117"/>
      <c r="C28" s="114"/>
      <c r="D28" s="114" t="s">
        <v>703</v>
      </c>
      <c r="E28" s="118">
        <v>5355835.95</v>
      </c>
      <c r="F28" s="118">
        <v>2671278.68</v>
      </c>
      <c r="G28" s="118">
        <v>0</v>
      </c>
      <c r="H28" s="118">
        <f t="shared" si="5"/>
        <v>8027114.630000001</v>
      </c>
      <c r="I28" s="118">
        <f>1194545.42+6664166.17+168403.04</f>
        <v>8027114.63</v>
      </c>
      <c r="J28" s="119">
        <f t="shared" si="4"/>
        <v>0</v>
      </c>
    </row>
    <row r="29" spans="2:10" ht="12.75">
      <c r="B29" s="117"/>
      <c r="C29" s="114"/>
      <c r="D29" s="114" t="s">
        <v>203</v>
      </c>
      <c r="E29" s="118">
        <v>0</v>
      </c>
      <c r="F29" s="118">
        <f>'[5]eep'!F26</f>
        <v>0</v>
      </c>
      <c r="G29" s="118">
        <f>'[5]eep'!G26</f>
        <v>0</v>
      </c>
      <c r="H29" s="118">
        <f t="shared" si="5"/>
        <v>0</v>
      </c>
      <c r="I29" s="118">
        <v>0</v>
      </c>
      <c r="J29" s="119">
        <f t="shared" si="4"/>
        <v>0</v>
      </c>
    </row>
    <row r="30" spans="2:10" ht="25.5">
      <c r="B30" s="117"/>
      <c r="C30" s="114"/>
      <c r="D30" s="114" t="s">
        <v>204</v>
      </c>
      <c r="E30" s="118">
        <v>1000000</v>
      </c>
      <c r="F30" s="118">
        <v>5889298.75</v>
      </c>
      <c r="G30" s="118">
        <f>'[5]eep'!G27</f>
        <v>0</v>
      </c>
      <c r="H30" s="118">
        <f t="shared" si="5"/>
        <v>6889298.75</v>
      </c>
      <c r="I30" s="118">
        <v>6889298.75</v>
      </c>
      <c r="J30" s="119">
        <f t="shared" si="4"/>
        <v>0</v>
      </c>
    </row>
    <row r="31" spans="2:10" ht="12.75">
      <c r="B31" s="117"/>
      <c r="C31" s="114"/>
      <c r="D31" s="114" t="s">
        <v>205</v>
      </c>
      <c r="E31" s="118">
        <v>0</v>
      </c>
      <c r="F31" s="118">
        <f>'[5]eep'!F28</f>
        <v>0</v>
      </c>
      <c r="G31" s="118">
        <v>0</v>
      </c>
      <c r="H31" s="118">
        <f t="shared" si="5"/>
        <v>0</v>
      </c>
      <c r="I31" s="118">
        <f>'[5]eep'!I28</f>
        <v>0</v>
      </c>
      <c r="J31" s="119">
        <f t="shared" si="4"/>
        <v>0</v>
      </c>
    </row>
    <row r="32" spans="2:10" ht="12.75">
      <c r="B32" s="117"/>
      <c r="C32" s="114"/>
      <c r="D32" s="114" t="s">
        <v>206</v>
      </c>
      <c r="E32" s="118">
        <v>0</v>
      </c>
      <c r="F32" s="118">
        <v>0</v>
      </c>
      <c r="G32" s="118">
        <f>'[5]eep'!G29</f>
        <v>0</v>
      </c>
      <c r="H32" s="118">
        <f t="shared" si="5"/>
        <v>0</v>
      </c>
      <c r="I32" s="118">
        <v>0</v>
      </c>
      <c r="J32" s="119">
        <f t="shared" si="4"/>
        <v>0</v>
      </c>
    </row>
    <row r="33" spans="2:10" ht="12.75">
      <c r="B33" s="117"/>
      <c r="C33" s="114"/>
      <c r="D33" s="114" t="s">
        <v>207</v>
      </c>
      <c r="E33" s="118">
        <v>72000</v>
      </c>
      <c r="F33" s="118">
        <v>143075.83</v>
      </c>
      <c r="G33" s="118">
        <f>'[5]eep'!G30</f>
        <v>0</v>
      </c>
      <c r="H33" s="118">
        <f t="shared" si="5"/>
        <v>215075.83</v>
      </c>
      <c r="I33" s="118">
        <v>215075.83</v>
      </c>
      <c r="J33" s="119">
        <f t="shared" si="4"/>
        <v>0</v>
      </c>
    </row>
    <row r="34" spans="2:10" ht="12.75">
      <c r="B34" s="117"/>
      <c r="C34" s="114"/>
      <c r="D34" s="114" t="s">
        <v>593</v>
      </c>
      <c r="E34" s="118">
        <v>2384446.68</v>
      </c>
      <c r="F34" s="118">
        <v>0</v>
      </c>
      <c r="G34" s="118">
        <v>2284563.28</v>
      </c>
      <c r="H34" s="118">
        <f t="shared" si="5"/>
        <v>99883.40000000037</v>
      </c>
      <c r="I34" s="118">
        <v>99883.4</v>
      </c>
      <c r="J34" s="119">
        <f t="shared" si="4"/>
        <v>3.7834979593753815E-10</v>
      </c>
    </row>
    <row r="35" spans="2:10" ht="12.75">
      <c r="B35" s="117"/>
      <c r="C35" s="114"/>
      <c r="D35" s="114"/>
      <c r="E35" s="114"/>
      <c r="F35" s="114"/>
      <c r="G35" s="114"/>
      <c r="H35" s="118"/>
      <c r="I35" s="119"/>
      <c r="J35" s="119"/>
    </row>
    <row r="36" spans="2:10" ht="25.5">
      <c r="B36" s="117"/>
      <c r="C36" s="114"/>
      <c r="D36" s="115" t="s">
        <v>208</v>
      </c>
      <c r="E36" s="120">
        <f>E37+E38+E39+E40+E41+E42+E43</f>
        <v>60000</v>
      </c>
      <c r="F36" s="120">
        <f>F37+F38+F39+F40+F41+F42+F43</f>
        <v>0</v>
      </c>
      <c r="G36" s="120">
        <f>G37+G38+G39+G40+G41+G42+G43</f>
        <v>0</v>
      </c>
      <c r="H36" s="120">
        <f>H37+H38+H39+H40+H41+H42+H43</f>
        <v>60000</v>
      </c>
      <c r="I36" s="120">
        <f>I37+I38+I39+I40+I41+I42+I43</f>
        <v>0</v>
      </c>
      <c r="J36" s="120">
        <f aca="true" t="shared" si="6" ref="J36:J43">H36-I36</f>
        <v>60000</v>
      </c>
    </row>
    <row r="37" spans="2:10" ht="12.75">
      <c r="B37" s="117"/>
      <c r="C37" s="114"/>
      <c r="D37" s="114" t="s">
        <v>209</v>
      </c>
      <c r="E37" s="118">
        <v>0</v>
      </c>
      <c r="F37" s="118">
        <v>0</v>
      </c>
      <c r="G37" s="118">
        <v>0</v>
      </c>
      <c r="H37" s="118">
        <f>E37+F37-G37</f>
        <v>0</v>
      </c>
      <c r="I37" s="119">
        <v>0</v>
      </c>
      <c r="J37" s="119">
        <f t="shared" si="6"/>
        <v>0</v>
      </c>
    </row>
    <row r="38" spans="2:10" ht="12.75">
      <c r="B38" s="117"/>
      <c r="C38" s="114"/>
      <c r="D38" s="114" t="s">
        <v>210</v>
      </c>
      <c r="E38" s="118">
        <v>60000</v>
      </c>
      <c r="F38" s="118">
        <v>0</v>
      </c>
      <c r="G38" s="118">
        <v>0</v>
      </c>
      <c r="H38" s="118">
        <f aca="true" t="shared" si="7" ref="H38:H43">E38+F38-G38</f>
        <v>60000</v>
      </c>
      <c r="I38" s="318">
        <v>0</v>
      </c>
      <c r="J38" s="119">
        <f t="shared" si="6"/>
        <v>60000</v>
      </c>
    </row>
    <row r="39" spans="2:10" ht="12.75">
      <c r="B39" s="117"/>
      <c r="C39" s="114"/>
      <c r="D39" s="114" t="s">
        <v>211</v>
      </c>
      <c r="E39" s="118">
        <v>0</v>
      </c>
      <c r="F39" s="118">
        <v>0</v>
      </c>
      <c r="G39" s="118">
        <v>0</v>
      </c>
      <c r="H39" s="118">
        <f t="shared" si="7"/>
        <v>0</v>
      </c>
      <c r="I39" s="119">
        <v>0</v>
      </c>
      <c r="J39" s="119">
        <f t="shared" si="6"/>
        <v>0</v>
      </c>
    </row>
    <row r="40" spans="2:10" ht="12.75">
      <c r="B40" s="117"/>
      <c r="C40" s="114"/>
      <c r="D40" s="114" t="s">
        <v>212</v>
      </c>
      <c r="E40" s="118">
        <v>0</v>
      </c>
      <c r="F40" s="118">
        <v>0</v>
      </c>
      <c r="G40" s="118">
        <v>0</v>
      </c>
      <c r="H40" s="118">
        <f t="shared" si="7"/>
        <v>0</v>
      </c>
      <c r="I40" s="119">
        <v>0</v>
      </c>
      <c r="J40" s="119">
        <f t="shared" si="6"/>
        <v>0</v>
      </c>
    </row>
    <row r="41" spans="2:10" ht="12.75">
      <c r="B41" s="117"/>
      <c r="C41" s="114"/>
      <c r="D41" s="114" t="s">
        <v>213</v>
      </c>
      <c r="E41" s="118">
        <v>0</v>
      </c>
      <c r="F41" s="118">
        <v>0</v>
      </c>
      <c r="G41" s="118">
        <v>0</v>
      </c>
      <c r="H41" s="118">
        <f t="shared" si="7"/>
        <v>0</v>
      </c>
      <c r="I41" s="119">
        <v>0</v>
      </c>
      <c r="J41" s="119">
        <f t="shared" si="6"/>
        <v>0</v>
      </c>
    </row>
    <row r="42" spans="2:10" ht="12.75">
      <c r="B42" s="117"/>
      <c r="C42" s="114"/>
      <c r="D42" s="114" t="s">
        <v>214</v>
      </c>
      <c r="E42" s="118">
        <v>0</v>
      </c>
      <c r="F42" s="118">
        <v>0</v>
      </c>
      <c r="G42" s="118">
        <v>0</v>
      </c>
      <c r="H42" s="118">
        <f t="shared" si="7"/>
        <v>0</v>
      </c>
      <c r="I42" s="119">
        <v>0</v>
      </c>
      <c r="J42" s="119">
        <f t="shared" si="6"/>
        <v>0</v>
      </c>
    </row>
    <row r="43" spans="2:10" ht="12.75">
      <c r="B43" s="117"/>
      <c r="C43" s="114"/>
      <c r="D43" s="114" t="s">
        <v>215</v>
      </c>
      <c r="E43" s="118">
        <v>0</v>
      </c>
      <c r="F43" s="118">
        <v>0</v>
      </c>
      <c r="G43" s="118">
        <v>0</v>
      </c>
      <c r="H43" s="118">
        <f t="shared" si="7"/>
        <v>0</v>
      </c>
      <c r="I43" s="119">
        <v>0</v>
      </c>
      <c r="J43" s="119">
        <f t="shared" si="6"/>
        <v>0</v>
      </c>
    </row>
    <row r="44" spans="2:10" ht="12.75">
      <c r="B44" s="117"/>
      <c r="C44" s="114"/>
      <c r="D44" s="114"/>
      <c r="E44" s="114"/>
      <c r="F44" s="118"/>
      <c r="G44" s="118"/>
      <c r="H44" s="114"/>
      <c r="I44" s="114"/>
      <c r="J44" s="114"/>
    </row>
    <row r="45" spans="2:10" ht="25.5">
      <c r="B45" s="117"/>
      <c r="C45" s="114"/>
      <c r="D45" s="115" t="s">
        <v>216</v>
      </c>
      <c r="E45" s="120">
        <f>E46+E47+E48+E49+E50+E51+E52+E53+E54+E55+E56+E57+E58+E59+E64+E68</f>
        <v>7579628.99</v>
      </c>
      <c r="F45" s="120">
        <f>F46+F47+F48+F49+F50+F51+F52+F53+F54+F55+F56+F57+F58+F59+F64+F68</f>
        <v>787024.77</v>
      </c>
      <c r="G45" s="120">
        <f>G46+G47+G48+G49+G50+G51+G52+G53+G54+G55+G56+G57+G58+G59+G64+G68</f>
        <v>1123302.02</v>
      </c>
      <c r="H45" s="120">
        <f>H46+H47+H48+H49+H50+H51+H52+H53+H54+H55+H56+H57+H58+H59+H64+H68</f>
        <v>7243351.739999999</v>
      </c>
      <c r="I45" s="120">
        <f>I46+I47+I48+I49+I50+I51+I52+I53+I54+I55+I56+I57+I58+I59+I64+I68</f>
        <v>7243351.739999999</v>
      </c>
      <c r="J45" s="120">
        <f aca="true" t="shared" si="8" ref="J45:J59">H45-I45</f>
        <v>0</v>
      </c>
    </row>
    <row r="46" spans="2:10" ht="12.75">
      <c r="B46" s="117"/>
      <c r="C46" s="114"/>
      <c r="D46" s="114" t="s">
        <v>217</v>
      </c>
      <c r="E46" s="118">
        <v>230000</v>
      </c>
      <c r="F46" s="118">
        <v>53792.47</v>
      </c>
      <c r="G46" s="118">
        <f>'[5]eep'!G43</f>
        <v>0</v>
      </c>
      <c r="H46" s="118">
        <f aca="true" t="shared" si="9" ref="H46:H59">E46+F46-G46</f>
        <v>283792.47</v>
      </c>
      <c r="I46" s="318">
        <v>283792.47</v>
      </c>
      <c r="J46" s="119">
        <f t="shared" si="8"/>
        <v>0</v>
      </c>
    </row>
    <row r="47" spans="2:10" ht="12.75">
      <c r="B47" s="117"/>
      <c r="C47" s="114"/>
      <c r="D47" s="114" t="s">
        <v>704</v>
      </c>
      <c r="E47" s="118">
        <v>0</v>
      </c>
      <c r="F47" s="118">
        <v>0</v>
      </c>
      <c r="G47" s="118">
        <v>0</v>
      </c>
      <c r="H47" s="118">
        <f t="shared" si="9"/>
        <v>0</v>
      </c>
      <c r="I47" s="320">
        <v>0</v>
      </c>
      <c r="J47" s="119">
        <f t="shared" si="8"/>
        <v>0</v>
      </c>
    </row>
    <row r="48" spans="2:10" ht="12.75">
      <c r="B48" s="117"/>
      <c r="C48" s="114"/>
      <c r="D48" s="114" t="s">
        <v>218</v>
      </c>
      <c r="E48" s="118">
        <v>0</v>
      </c>
      <c r="F48" s="118">
        <f>'[5]eep'!F45</f>
        <v>0</v>
      </c>
      <c r="G48" s="118">
        <f>'[5]eep'!G45</f>
        <v>0</v>
      </c>
      <c r="H48" s="118">
        <f t="shared" si="9"/>
        <v>0</v>
      </c>
      <c r="I48" s="320">
        <v>0</v>
      </c>
      <c r="J48" s="119">
        <f t="shared" si="8"/>
        <v>0</v>
      </c>
    </row>
    <row r="49" spans="2:10" ht="12.75">
      <c r="B49" s="117"/>
      <c r="C49" s="114"/>
      <c r="D49" s="114" t="s">
        <v>219</v>
      </c>
      <c r="E49" s="118">
        <v>0</v>
      </c>
      <c r="F49" s="118">
        <v>208057.45</v>
      </c>
      <c r="G49" s="118">
        <f>'[5]eep'!G46</f>
        <v>0</v>
      </c>
      <c r="H49" s="118">
        <f t="shared" si="9"/>
        <v>208057.45</v>
      </c>
      <c r="I49" s="320">
        <v>208057.45</v>
      </c>
      <c r="J49" s="119">
        <f t="shared" si="8"/>
        <v>0</v>
      </c>
    </row>
    <row r="50" spans="2:10" ht="25.5">
      <c r="B50" s="117"/>
      <c r="C50" s="114"/>
      <c r="D50" s="114" t="s">
        <v>220</v>
      </c>
      <c r="E50" s="118">
        <v>0</v>
      </c>
      <c r="F50" s="118">
        <f>'[5]eep'!F47</f>
        <v>0</v>
      </c>
      <c r="G50" s="118">
        <f>'[5]eep'!G47</f>
        <v>0</v>
      </c>
      <c r="H50" s="118">
        <f t="shared" si="9"/>
        <v>0</v>
      </c>
      <c r="I50" s="320">
        <v>0</v>
      </c>
      <c r="J50" s="119">
        <f t="shared" si="8"/>
        <v>0</v>
      </c>
    </row>
    <row r="51" spans="2:10" ht="12.75">
      <c r="B51" s="117"/>
      <c r="C51" s="114"/>
      <c r="D51" s="114" t="s">
        <v>735</v>
      </c>
      <c r="E51" s="118">
        <v>0</v>
      </c>
      <c r="F51" s="118">
        <v>38700</v>
      </c>
      <c r="G51" s="118">
        <v>0</v>
      </c>
      <c r="H51" s="118">
        <f t="shared" si="9"/>
        <v>38700</v>
      </c>
      <c r="I51" s="320">
        <v>38700</v>
      </c>
      <c r="J51" s="119">
        <f t="shared" si="8"/>
        <v>0</v>
      </c>
    </row>
    <row r="52" spans="2:10" ht="12.75">
      <c r="B52" s="117"/>
      <c r="C52" s="114"/>
      <c r="D52" s="114" t="s">
        <v>221</v>
      </c>
      <c r="E52" s="118">
        <v>0</v>
      </c>
      <c r="F52" s="118">
        <v>0</v>
      </c>
      <c r="G52" s="118">
        <f>'[5]eep'!G48</f>
        <v>0</v>
      </c>
      <c r="H52" s="118">
        <f t="shared" si="9"/>
        <v>0</v>
      </c>
      <c r="I52" s="320">
        <v>0</v>
      </c>
      <c r="J52" s="119">
        <f t="shared" si="8"/>
        <v>0</v>
      </c>
    </row>
    <row r="53" spans="2:10" ht="12.75">
      <c r="B53" s="117"/>
      <c r="C53" s="114"/>
      <c r="D53" s="114" t="s">
        <v>222</v>
      </c>
      <c r="E53" s="118">
        <v>0</v>
      </c>
      <c r="F53" s="118">
        <v>0</v>
      </c>
      <c r="G53" s="118">
        <f>'[5]eep'!G49</f>
        <v>0</v>
      </c>
      <c r="H53" s="118">
        <f t="shared" si="9"/>
        <v>0</v>
      </c>
      <c r="I53" s="320">
        <v>0</v>
      </c>
      <c r="J53" s="119">
        <f t="shared" si="8"/>
        <v>0</v>
      </c>
    </row>
    <row r="54" spans="2:10" ht="12.75">
      <c r="B54" s="117"/>
      <c r="C54" s="114"/>
      <c r="D54" s="114" t="s">
        <v>223</v>
      </c>
      <c r="E54" s="118">
        <v>0</v>
      </c>
      <c r="F54" s="118">
        <v>0</v>
      </c>
      <c r="G54" s="118">
        <f>'[5]eep'!G50</f>
        <v>0</v>
      </c>
      <c r="H54" s="118">
        <f t="shared" si="9"/>
        <v>0</v>
      </c>
      <c r="I54" s="320">
        <v>0</v>
      </c>
      <c r="J54" s="119">
        <f t="shared" si="8"/>
        <v>0</v>
      </c>
    </row>
    <row r="55" spans="2:10" ht="12.75">
      <c r="B55" s="117"/>
      <c r="C55" s="114"/>
      <c r="D55" s="114" t="s">
        <v>705</v>
      </c>
      <c r="E55" s="118">
        <v>0</v>
      </c>
      <c r="F55" s="118">
        <v>0</v>
      </c>
      <c r="G55" s="118">
        <v>0</v>
      </c>
      <c r="H55" s="118">
        <f t="shared" si="9"/>
        <v>0</v>
      </c>
      <c r="I55" s="320">
        <v>0</v>
      </c>
      <c r="J55" s="119">
        <f t="shared" si="8"/>
        <v>0</v>
      </c>
    </row>
    <row r="56" spans="2:10" ht="12.75">
      <c r="B56" s="117"/>
      <c r="C56" s="114"/>
      <c r="D56" s="114" t="s">
        <v>581</v>
      </c>
      <c r="E56" s="118">
        <v>700000</v>
      </c>
      <c r="F56" s="118">
        <v>0</v>
      </c>
      <c r="G56" s="118">
        <v>476052.53</v>
      </c>
      <c r="H56" s="118">
        <f t="shared" si="9"/>
        <v>223947.46999999997</v>
      </c>
      <c r="I56" s="318">
        <f>206457.48+17489.99</f>
        <v>223947.47</v>
      </c>
      <c r="J56" s="119">
        <f t="shared" si="8"/>
        <v>0</v>
      </c>
    </row>
    <row r="57" spans="2:10" ht="12.75">
      <c r="B57" s="117"/>
      <c r="C57" s="114"/>
      <c r="D57" s="114" t="s">
        <v>146</v>
      </c>
      <c r="E57" s="118">
        <v>939600</v>
      </c>
      <c r="F57" s="118">
        <v>0</v>
      </c>
      <c r="G57" s="118">
        <v>42700</v>
      </c>
      <c r="H57" s="118">
        <f t="shared" si="9"/>
        <v>896900</v>
      </c>
      <c r="I57" s="318">
        <v>896900</v>
      </c>
      <c r="J57" s="119">
        <f t="shared" si="8"/>
        <v>0</v>
      </c>
    </row>
    <row r="58" spans="2:10" ht="12.75">
      <c r="B58" s="117"/>
      <c r="C58" s="114"/>
      <c r="D58" s="114" t="s">
        <v>224</v>
      </c>
      <c r="E58" s="118">
        <v>246000</v>
      </c>
      <c r="F58" s="118">
        <v>0</v>
      </c>
      <c r="G58" s="118">
        <v>40900</v>
      </c>
      <c r="H58" s="118">
        <f t="shared" si="9"/>
        <v>205100</v>
      </c>
      <c r="I58" s="318">
        <v>205100</v>
      </c>
      <c r="J58" s="119">
        <f t="shared" si="8"/>
        <v>0</v>
      </c>
    </row>
    <row r="59" spans="2:10" ht="12.75">
      <c r="B59" s="117"/>
      <c r="C59" s="114"/>
      <c r="D59" s="114" t="s">
        <v>225</v>
      </c>
      <c r="E59" s="118">
        <v>4500000</v>
      </c>
      <c r="F59" s="118">
        <v>486474.85</v>
      </c>
      <c r="G59" s="118">
        <v>0</v>
      </c>
      <c r="H59" s="118">
        <f t="shared" si="9"/>
        <v>4986474.85</v>
      </c>
      <c r="I59" s="318">
        <v>4986474.85</v>
      </c>
      <c r="J59" s="119">
        <f t="shared" si="8"/>
        <v>0</v>
      </c>
    </row>
    <row r="60" spans="2:10" ht="12.75">
      <c r="B60" s="117"/>
      <c r="C60" s="114"/>
      <c r="D60" s="114"/>
      <c r="E60" s="114"/>
      <c r="F60" s="114"/>
      <c r="G60" s="114"/>
      <c r="H60" s="114"/>
      <c r="I60" s="117"/>
      <c r="J60" s="114"/>
    </row>
    <row r="61" spans="2:10" ht="12.75">
      <c r="B61" s="117"/>
      <c r="C61" s="114"/>
      <c r="D61" s="115" t="s">
        <v>226</v>
      </c>
      <c r="E61" s="120">
        <f>E62</f>
        <v>700000</v>
      </c>
      <c r="F61" s="120">
        <f>F62</f>
        <v>107642.88</v>
      </c>
      <c r="G61" s="120">
        <f>G62</f>
        <v>0</v>
      </c>
      <c r="H61" s="120">
        <f>H62</f>
        <v>807642.88</v>
      </c>
      <c r="I61" s="321">
        <f>I62</f>
        <v>807642.88</v>
      </c>
      <c r="J61" s="120">
        <f>H61-I61</f>
        <v>0</v>
      </c>
    </row>
    <row r="62" spans="2:10" ht="12.75">
      <c r="B62" s="117"/>
      <c r="C62" s="114"/>
      <c r="D62" s="114" t="s">
        <v>227</v>
      </c>
      <c r="E62" s="118">
        <v>700000</v>
      </c>
      <c r="F62" s="118">
        <v>107642.88</v>
      </c>
      <c r="G62" s="118">
        <f>'[5]eep'!G57</f>
        <v>0</v>
      </c>
      <c r="H62" s="118">
        <f>E62+F62-G62</f>
        <v>807642.88</v>
      </c>
      <c r="I62" s="318">
        <v>807642.88</v>
      </c>
      <c r="J62" s="119">
        <f>H62-I62</f>
        <v>0</v>
      </c>
    </row>
    <row r="63" spans="2:10" ht="12.75">
      <c r="B63" s="117"/>
      <c r="C63" s="114"/>
      <c r="D63" s="114"/>
      <c r="E63" s="114"/>
      <c r="F63" s="114"/>
      <c r="G63" s="114"/>
      <c r="H63" s="114"/>
      <c r="I63" s="117"/>
      <c r="J63" s="114"/>
    </row>
    <row r="64" spans="2:10" ht="12.75">
      <c r="B64" s="117"/>
      <c r="C64" s="114"/>
      <c r="D64" s="115" t="s">
        <v>228</v>
      </c>
      <c r="E64" s="120">
        <f>E65+E66</f>
        <v>620800</v>
      </c>
      <c r="F64" s="120">
        <f>F65+F66</f>
        <v>0</v>
      </c>
      <c r="G64" s="120">
        <f>G65+G66</f>
        <v>433242.55</v>
      </c>
      <c r="H64" s="120">
        <f>E64+F64-G64</f>
        <v>187557.45</v>
      </c>
      <c r="I64" s="120">
        <f>I65+I66</f>
        <v>187557.45</v>
      </c>
      <c r="J64" s="120">
        <f>H64-I64</f>
        <v>0</v>
      </c>
    </row>
    <row r="65" spans="2:10" ht="12.75">
      <c r="B65" s="117"/>
      <c r="C65" s="114"/>
      <c r="D65" s="114" t="s">
        <v>229</v>
      </c>
      <c r="E65" s="118">
        <v>0</v>
      </c>
      <c r="F65" s="118">
        <v>0</v>
      </c>
      <c r="G65" s="118">
        <v>0</v>
      </c>
      <c r="H65" s="118">
        <f>E65+F65-G65</f>
        <v>0</v>
      </c>
      <c r="I65" s="320">
        <v>0</v>
      </c>
      <c r="J65" s="119">
        <f>H65-I65</f>
        <v>0</v>
      </c>
    </row>
    <row r="66" spans="2:10" ht="12.75">
      <c r="B66" s="117"/>
      <c r="C66" s="114"/>
      <c r="D66" s="114" t="s">
        <v>230</v>
      </c>
      <c r="E66" s="118">
        <v>620800</v>
      </c>
      <c r="F66" s="118">
        <v>0</v>
      </c>
      <c r="G66" s="118">
        <v>433242.55</v>
      </c>
      <c r="H66" s="118">
        <f>E66+F66-G66</f>
        <v>187557.45</v>
      </c>
      <c r="I66" s="320">
        <v>187557.45</v>
      </c>
      <c r="J66" s="119">
        <f>H66-I66</f>
        <v>0</v>
      </c>
    </row>
    <row r="67" spans="2:10" ht="12.75">
      <c r="B67" s="117"/>
      <c r="C67" s="114"/>
      <c r="D67" s="114"/>
      <c r="E67" s="114"/>
      <c r="F67" s="114"/>
      <c r="G67" s="114"/>
      <c r="H67" s="114"/>
      <c r="I67" s="117"/>
      <c r="J67" s="114"/>
    </row>
    <row r="68" spans="2:10" ht="12.75">
      <c r="B68" s="117"/>
      <c r="C68" s="114"/>
      <c r="D68" s="115" t="s">
        <v>231</v>
      </c>
      <c r="E68" s="120">
        <f>E69+E70+E71</f>
        <v>343228.99</v>
      </c>
      <c r="F68" s="120">
        <f>F69+F70+F71</f>
        <v>0</v>
      </c>
      <c r="G68" s="120">
        <f>G69+G70+G71</f>
        <v>130406.94</v>
      </c>
      <c r="H68" s="125">
        <f>E68+F68-G68</f>
        <v>212822.05</v>
      </c>
      <c r="I68" s="322">
        <f>I69+I70+I71</f>
        <v>212822.05</v>
      </c>
      <c r="J68" s="120">
        <f>H68-I68</f>
        <v>0</v>
      </c>
    </row>
    <row r="69" spans="2:10" ht="12.75">
      <c r="B69" s="117"/>
      <c r="C69" s="114"/>
      <c r="D69" s="114" t="s">
        <v>232</v>
      </c>
      <c r="E69" s="118">
        <v>293228.99</v>
      </c>
      <c r="F69" s="118">
        <v>0</v>
      </c>
      <c r="G69" s="118">
        <v>81256.94</v>
      </c>
      <c r="H69" s="118">
        <f>E69+F69-G69</f>
        <v>211972.05</v>
      </c>
      <c r="I69" s="320">
        <v>211972.05</v>
      </c>
      <c r="J69" s="119">
        <f>H69-I69</f>
        <v>0</v>
      </c>
    </row>
    <row r="70" spans="2:10" ht="12.75">
      <c r="B70" s="117"/>
      <c r="C70" s="114"/>
      <c r="D70" s="114" t="s">
        <v>233</v>
      </c>
      <c r="E70" s="118">
        <v>0</v>
      </c>
      <c r="F70" s="118">
        <v>0</v>
      </c>
      <c r="G70" s="118">
        <v>0</v>
      </c>
      <c r="H70" s="118">
        <f>E70+F70-G70</f>
        <v>0</v>
      </c>
      <c r="I70" s="320">
        <v>0</v>
      </c>
      <c r="J70" s="119">
        <f>H70-I70</f>
        <v>0</v>
      </c>
    </row>
    <row r="71" spans="2:10" ht="12.75">
      <c r="B71" s="117"/>
      <c r="C71" s="114"/>
      <c r="D71" s="114" t="s">
        <v>234</v>
      </c>
      <c r="E71" s="118">
        <v>50000</v>
      </c>
      <c r="F71" s="118">
        <v>0</v>
      </c>
      <c r="G71" s="118">
        <v>49150</v>
      </c>
      <c r="H71" s="118">
        <f>E71+F71-G71</f>
        <v>850</v>
      </c>
      <c r="I71" s="318">
        <v>850</v>
      </c>
      <c r="J71" s="119">
        <f>H71-I71</f>
        <v>0</v>
      </c>
    </row>
    <row r="72" spans="2:10" ht="12.75">
      <c r="B72" s="117"/>
      <c r="C72" s="114"/>
      <c r="D72" s="114"/>
      <c r="E72" s="118"/>
      <c r="F72" s="118"/>
      <c r="G72" s="118"/>
      <c r="H72" s="114"/>
      <c r="I72" s="117"/>
      <c r="J72" s="114"/>
    </row>
    <row r="73" spans="2:12" ht="12.75">
      <c r="B73" s="122">
        <v>52</v>
      </c>
      <c r="C73" s="123" t="s">
        <v>235</v>
      </c>
      <c r="D73" s="123"/>
      <c r="E73" s="116">
        <f>E74+E89+E103+E111+E131+E143+E149+E157+E163+E180</f>
        <v>9217313.65</v>
      </c>
      <c r="F73" s="116">
        <f>F74+F89+F103+F111+F131+F143+F149+F157+F180</f>
        <v>1969926.19</v>
      </c>
      <c r="G73" s="116">
        <f>G74+G89+G103+G111+G131+G143+G149+G157+G180</f>
        <v>421930.95999999996</v>
      </c>
      <c r="H73" s="116">
        <f>H74+H89+H103+H111+H131+H143+H149+H157+H180</f>
        <v>10455308.88</v>
      </c>
      <c r="I73" s="116">
        <f>I74+I89+I103+I111+I131+I143+I149+I157+I180</f>
        <v>10455308.88</v>
      </c>
      <c r="J73" s="116">
        <f aca="true" t="shared" si="10" ref="J73:J87">H73-I73</f>
        <v>0</v>
      </c>
      <c r="L73" s="189"/>
    </row>
    <row r="74" spans="2:10" ht="12.75">
      <c r="B74" s="117"/>
      <c r="C74" s="114"/>
      <c r="D74" s="115" t="s">
        <v>236</v>
      </c>
      <c r="E74" s="120">
        <f>E75+E76+E77+E78+E79+E80+E81+E82+E83+E84+E85+E86+E87</f>
        <v>1460000</v>
      </c>
      <c r="F74" s="120">
        <f>F75+F76+F77+F78+F79+F80+F81+F82+F83+F84+F85+F86+F87</f>
        <v>401230.3</v>
      </c>
      <c r="G74" s="120">
        <f>G75+G76+G77+G78+G79+G80+G81+G82+G83+G84+G85+G86+G87</f>
        <v>9942</v>
      </c>
      <c r="H74" s="125">
        <f aca="true" t="shared" si="11" ref="H74:H87">E74+F74-G74</f>
        <v>1851288.3</v>
      </c>
      <c r="I74" s="120">
        <f>I75+I76+I77+I78+I79+I80+I81+I82+I83+I84+I85+I86+I87</f>
        <v>1851288.3</v>
      </c>
      <c r="J74" s="120">
        <f t="shared" si="10"/>
        <v>0</v>
      </c>
    </row>
    <row r="75" spans="2:10" ht="12.75">
      <c r="B75" s="117"/>
      <c r="C75" s="114"/>
      <c r="D75" s="114" t="s">
        <v>237</v>
      </c>
      <c r="E75" s="118">
        <v>0</v>
      </c>
      <c r="F75" s="118">
        <v>180</v>
      </c>
      <c r="G75" s="118">
        <v>0</v>
      </c>
      <c r="H75" s="118">
        <f t="shared" si="11"/>
        <v>180</v>
      </c>
      <c r="I75" s="318">
        <v>180</v>
      </c>
      <c r="J75" s="119">
        <f t="shared" si="10"/>
        <v>0</v>
      </c>
    </row>
    <row r="76" spans="2:10" ht="12.75">
      <c r="B76" s="117"/>
      <c r="C76" s="114"/>
      <c r="D76" s="114" t="s">
        <v>238</v>
      </c>
      <c r="E76" s="118">
        <v>320000</v>
      </c>
      <c r="F76" s="118">
        <f>'[5]eep'!F71</f>
        <v>0</v>
      </c>
      <c r="G76" s="118">
        <v>9942</v>
      </c>
      <c r="H76" s="118">
        <f t="shared" si="11"/>
        <v>310058</v>
      </c>
      <c r="I76" s="318">
        <v>310058</v>
      </c>
      <c r="J76" s="119">
        <f t="shared" si="10"/>
        <v>0</v>
      </c>
    </row>
    <row r="77" spans="2:10" ht="12.75">
      <c r="B77" s="117"/>
      <c r="C77" s="114"/>
      <c r="D77" s="114" t="s">
        <v>239</v>
      </c>
      <c r="E77" s="118">
        <v>40000</v>
      </c>
      <c r="F77" s="118">
        <v>35253.76</v>
      </c>
      <c r="G77" s="118">
        <v>0</v>
      </c>
      <c r="H77" s="118">
        <f t="shared" si="11"/>
        <v>75253.76000000001</v>
      </c>
      <c r="I77" s="318">
        <v>75253.76</v>
      </c>
      <c r="J77" s="119">
        <f t="shared" si="10"/>
        <v>0</v>
      </c>
    </row>
    <row r="78" spans="2:10" ht="12.75">
      <c r="B78" s="117"/>
      <c r="C78" s="114"/>
      <c r="D78" s="114" t="s">
        <v>240</v>
      </c>
      <c r="E78" s="118">
        <f>'[5]eep'!E73</f>
        <v>0</v>
      </c>
      <c r="F78" s="118">
        <f>'[5]eep'!F73</f>
        <v>0</v>
      </c>
      <c r="G78" s="118">
        <f>'[5]eep'!G73</f>
        <v>0</v>
      </c>
      <c r="H78" s="118">
        <f t="shared" si="11"/>
        <v>0</v>
      </c>
      <c r="I78" s="320">
        <f>'[5]eep'!I73</f>
        <v>0</v>
      </c>
      <c r="J78" s="119">
        <f t="shared" si="10"/>
        <v>0</v>
      </c>
    </row>
    <row r="79" spans="2:10" ht="12.75">
      <c r="B79" s="117"/>
      <c r="C79" s="114"/>
      <c r="D79" s="114" t="s">
        <v>241</v>
      </c>
      <c r="E79" s="118">
        <v>1000000</v>
      </c>
      <c r="F79" s="118">
        <v>318116.74</v>
      </c>
      <c r="G79" s="118">
        <v>0</v>
      </c>
      <c r="H79" s="118">
        <f t="shared" si="11"/>
        <v>1318116.74</v>
      </c>
      <c r="I79" s="318">
        <v>1318116.74</v>
      </c>
      <c r="J79" s="119">
        <f t="shared" si="10"/>
        <v>0</v>
      </c>
    </row>
    <row r="80" spans="2:10" ht="12.75">
      <c r="B80" s="117"/>
      <c r="C80" s="114"/>
      <c r="D80" s="114" t="s">
        <v>242</v>
      </c>
      <c r="E80" s="118">
        <v>0</v>
      </c>
      <c r="F80" s="118">
        <v>0</v>
      </c>
      <c r="G80" s="118">
        <v>0</v>
      </c>
      <c r="H80" s="118">
        <f t="shared" si="11"/>
        <v>0</v>
      </c>
      <c r="I80" s="320">
        <v>0</v>
      </c>
      <c r="J80" s="119">
        <f t="shared" si="10"/>
        <v>0</v>
      </c>
    </row>
    <row r="81" spans="2:10" ht="12.75">
      <c r="B81" s="117"/>
      <c r="C81" s="114"/>
      <c r="D81" s="114" t="s">
        <v>243</v>
      </c>
      <c r="E81" s="118">
        <v>0</v>
      </c>
      <c r="F81" s="118">
        <v>0</v>
      </c>
      <c r="G81" s="118">
        <v>0</v>
      </c>
      <c r="H81" s="118">
        <f t="shared" si="11"/>
        <v>0</v>
      </c>
      <c r="I81" s="320">
        <v>0</v>
      </c>
      <c r="J81" s="119">
        <f t="shared" si="10"/>
        <v>0</v>
      </c>
    </row>
    <row r="82" spans="2:10" ht="12.75">
      <c r="B82" s="117"/>
      <c r="C82" s="114"/>
      <c r="D82" s="114" t="s">
        <v>244</v>
      </c>
      <c r="E82" s="118">
        <v>100000</v>
      </c>
      <c r="F82" s="118">
        <v>47679.8</v>
      </c>
      <c r="G82" s="118">
        <v>0</v>
      </c>
      <c r="H82" s="118">
        <f t="shared" si="11"/>
        <v>147679.8</v>
      </c>
      <c r="I82" s="318">
        <v>147679.8</v>
      </c>
      <c r="J82" s="119">
        <f t="shared" si="10"/>
        <v>0</v>
      </c>
    </row>
    <row r="83" spans="2:10" ht="12.75">
      <c r="B83" s="117"/>
      <c r="C83" s="114"/>
      <c r="D83" s="114" t="s">
        <v>579</v>
      </c>
      <c r="E83" s="118">
        <v>0</v>
      </c>
      <c r="F83" s="118">
        <v>0</v>
      </c>
      <c r="G83" s="118">
        <v>0</v>
      </c>
      <c r="H83" s="118">
        <f t="shared" si="11"/>
        <v>0</v>
      </c>
      <c r="I83" s="320">
        <v>0</v>
      </c>
      <c r="J83" s="119">
        <f t="shared" si="10"/>
        <v>0</v>
      </c>
    </row>
    <row r="84" spans="2:10" ht="12.75">
      <c r="B84" s="117"/>
      <c r="C84" s="114"/>
      <c r="D84" s="114" t="s">
        <v>245</v>
      </c>
      <c r="E84" s="118">
        <v>0</v>
      </c>
      <c r="F84" s="118">
        <v>0</v>
      </c>
      <c r="G84" s="118">
        <v>0</v>
      </c>
      <c r="H84" s="118">
        <f t="shared" si="11"/>
        <v>0</v>
      </c>
      <c r="I84" s="320">
        <v>0</v>
      </c>
      <c r="J84" s="119">
        <f t="shared" si="10"/>
        <v>0</v>
      </c>
    </row>
    <row r="85" spans="2:10" ht="12.75">
      <c r="B85" s="117"/>
      <c r="C85" s="114"/>
      <c r="D85" s="114" t="s">
        <v>246</v>
      </c>
      <c r="E85" s="118">
        <v>0</v>
      </c>
      <c r="F85" s="118">
        <v>0</v>
      </c>
      <c r="G85" s="118">
        <v>0</v>
      </c>
      <c r="H85" s="118">
        <f t="shared" si="11"/>
        <v>0</v>
      </c>
      <c r="I85" s="320">
        <v>0</v>
      </c>
      <c r="J85" s="119">
        <f t="shared" si="10"/>
        <v>0</v>
      </c>
    </row>
    <row r="86" spans="2:10" ht="12.75">
      <c r="B86" s="117"/>
      <c r="C86" s="114"/>
      <c r="D86" s="114" t="s">
        <v>247</v>
      </c>
      <c r="E86" s="118">
        <v>0</v>
      </c>
      <c r="F86" s="118">
        <v>0</v>
      </c>
      <c r="G86" s="118">
        <v>0</v>
      </c>
      <c r="H86" s="118">
        <f t="shared" si="11"/>
        <v>0</v>
      </c>
      <c r="I86" s="320">
        <v>0</v>
      </c>
      <c r="J86" s="119">
        <f t="shared" si="10"/>
        <v>0</v>
      </c>
    </row>
    <row r="87" spans="2:10" ht="12.75">
      <c r="B87" s="117"/>
      <c r="C87" s="114"/>
      <c r="D87" s="114" t="s">
        <v>248</v>
      </c>
      <c r="E87" s="118">
        <v>0</v>
      </c>
      <c r="F87" s="118">
        <v>0</v>
      </c>
      <c r="G87" s="118">
        <v>0</v>
      </c>
      <c r="H87" s="118">
        <f t="shared" si="11"/>
        <v>0</v>
      </c>
      <c r="I87" s="320">
        <v>0</v>
      </c>
      <c r="J87" s="119">
        <f t="shared" si="10"/>
        <v>0</v>
      </c>
    </row>
    <row r="88" spans="2:10" ht="12.75">
      <c r="B88" s="117"/>
      <c r="C88" s="114"/>
      <c r="D88" s="114"/>
      <c r="E88" s="124"/>
      <c r="F88" s="124"/>
      <c r="G88" s="124"/>
      <c r="H88" s="118"/>
      <c r="I88" s="319"/>
      <c r="J88" s="121"/>
    </row>
    <row r="89" spans="2:10" ht="12.75">
      <c r="B89" s="117"/>
      <c r="C89" s="114"/>
      <c r="D89" s="115" t="s">
        <v>249</v>
      </c>
      <c r="E89" s="120">
        <f>E90+E91+E92+E93+E94+E95+E96+E97+E98+E99+E100+E101</f>
        <v>180000</v>
      </c>
      <c r="F89" s="120">
        <f>F90+F91+F92+F93+F94+F95+F96+F97+F98+F99+F100+F101</f>
        <v>222019.69</v>
      </c>
      <c r="G89" s="120">
        <f>G90+G91+G92+G93+G94+G95+G96+G97+G98+G99+G100+G101</f>
        <v>0</v>
      </c>
      <c r="H89" s="120">
        <f>E89+F89-G89</f>
        <v>402019.69</v>
      </c>
      <c r="I89" s="120">
        <f>I90+I91+I92+I93+I94+I95+I96+I97+I98+I99+I100+I101</f>
        <v>402019.69</v>
      </c>
      <c r="J89" s="120">
        <f>H89-I89</f>
        <v>0</v>
      </c>
    </row>
    <row r="90" spans="2:10" ht="12.75">
      <c r="B90" s="117"/>
      <c r="C90" s="114"/>
      <c r="D90" s="114" t="s">
        <v>250</v>
      </c>
      <c r="E90" s="118">
        <v>0</v>
      </c>
      <c r="F90" s="118">
        <v>0</v>
      </c>
      <c r="G90" s="118">
        <v>0</v>
      </c>
      <c r="H90" s="118">
        <f>E90+F90-G90</f>
        <v>0</v>
      </c>
      <c r="I90" s="320">
        <f>'[5]eep'!I85</f>
        <v>0</v>
      </c>
      <c r="J90" s="119">
        <f>H90-I90</f>
        <v>0</v>
      </c>
    </row>
    <row r="91" spans="2:10" ht="12.75">
      <c r="B91" s="117"/>
      <c r="C91" s="114"/>
      <c r="D91" s="114" t="s">
        <v>251</v>
      </c>
      <c r="E91" s="118">
        <v>0</v>
      </c>
      <c r="F91" s="118">
        <v>16500</v>
      </c>
      <c r="G91" s="118">
        <v>0</v>
      </c>
      <c r="H91" s="118">
        <f aca="true" t="shared" si="12" ref="H91:H101">E91+F91-G91</f>
        <v>16500</v>
      </c>
      <c r="I91" s="318">
        <v>16500</v>
      </c>
      <c r="J91" s="119">
        <f aca="true" t="shared" si="13" ref="J91:J101">H91-I91</f>
        <v>0</v>
      </c>
    </row>
    <row r="92" spans="2:10" ht="12.75">
      <c r="B92" s="117"/>
      <c r="C92" s="114"/>
      <c r="D92" s="114" t="s">
        <v>252</v>
      </c>
      <c r="E92" s="118">
        <v>30000</v>
      </c>
      <c r="F92" s="118">
        <v>92777.5</v>
      </c>
      <c r="G92" s="118">
        <f>'[5]eep'!G87</f>
        <v>0</v>
      </c>
      <c r="H92" s="118">
        <f t="shared" si="12"/>
        <v>122777.5</v>
      </c>
      <c r="I92" s="318">
        <v>122777.5</v>
      </c>
      <c r="J92" s="119">
        <f>H92-I92</f>
        <v>0</v>
      </c>
    </row>
    <row r="93" spans="2:10" ht="12.75">
      <c r="B93" s="117"/>
      <c r="C93" s="114"/>
      <c r="D93" s="114" t="s">
        <v>253</v>
      </c>
      <c r="E93" s="118">
        <v>0</v>
      </c>
      <c r="F93" s="118">
        <f>'[5]eep'!F88</f>
        <v>0</v>
      </c>
      <c r="G93" s="118">
        <v>0</v>
      </c>
      <c r="H93" s="118">
        <f t="shared" si="12"/>
        <v>0</v>
      </c>
      <c r="I93" s="320">
        <f>'[5]eep'!I88</f>
        <v>0</v>
      </c>
      <c r="J93" s="119">
        <f t="shared" si="13"/>
        <v>0</v>
      </c>
    </row>
    <row r="94" spans="2:10" ht="38.25">
      <c r="B94" s="117"/>
      <c r="C94" s="114"/>
      <c r="D94" s="114" t="s">
        <v>254</v>
      </c>
      <c r="E94" s="118">
        <v>0</v>
      </c>
      <c r="F94" s="118">
        <f>'[5]eep'!F89</f>
        <v>0</v>
      </c>
      <c r="G94" s="118">
        <f>'[5]eep'!G89</f>
        <v>0</v>
      </c>
      <c r="H94" s="118">
        <f t="shared" si="12"/>
        <v>0</v>
      </c>
      <c r="I94" s="320">
        <f>'[5]eep'!I89</f>
        <v>0</v>
      </c>
      <c r="J94" s="119">
        <f t="shared" si="13"/>
        <v>0</v>
      </c>
    </row>
    <row r="95" spans="2:10" ht="38.25">
      <c r="B95" s="117"/>
      <c r="C95" s="114"/>
      <c r="D95" s="114" t="s">
        <v>255</v>
      </c>
      <c r="E95" s="118">
        <v>0</v>
      </c>
      <c r="F95" s="118">
        <f>'[5]eep'!F90</f>
        <v>0</v>
      </c>
      <c r="G95" s="118">
        <f>'[5]eep'!G90</f>
        <v>0</v>
      </c>
      <c r="H95" s="118">
        <f t="shared" si="12"/>
        <v>0</v>
      </c>
      <c r="I95" s="320">
        <f>'[5]eep'!I90</f>
        <v>0</v>
      </c>
      <c r="J95" s="119">
        <f t="shared" si="13"/>
        <v>0</v>
      </c>
    </row>
    <row r="96" spans="2:10" ht="25.5">
      <c r="B96" s="117"/>
      <c r="C96" s="114"/>
      <c r="D96" s="114" t="s">
        <v>256</v>
      </c>
      <c r="E96" s="118">
        <v>0</v>
      </c>
      <c r="F96" s="118">
        <f>'[5]eep'!F91</f>
        <v>0</v>
      </c>
      <c r="G96" s="118">
        <f>'[5]eep'!G91</f>
        <v>0</v>
      </c>
      <c r="H96" s="118">
        <f t="shared" si="12"/>
        <v>0</v>
      </c>
      <c r="I96" s="320">
        <f>'[5]eep'!I91</f>
        <v>0</v>
      </c>
      <c r="J96" s="119">
        <f t="shared" si="13"/>
        <v>0</v>
      </c>
    </row>
    <row r="97" spans="2:10" ht="25.5">
      <c r="B97" s="117"/>
      <c r="C97" s="114"/>
      <c r="D97" s="114" t="s">
        <v>257</v>
      </c>
      <c r="E97" s="118">
        <v>0</v>
      </c>
      <c r="F97" s="118">
        <f>'[5]eep'!F92</f>
        <v>0</v>
      </c>
      <c r="G97" s="118">
        <f>'[5]eep'!G92</f>
        <v>0</v>
      </c>
      <c r="H97" s="118">
        <f t="shared" si="12"/>
        <v>0</v>
      </c>
      <c r="I97" s="320">
        <f>'[5]eep'!I92</f>
        <v>0</v>
      </c>
      <c r="J97" s="119">
        <f t="shared" si="13"/>
        <v>0</v>
      </c>
    </row>
    <row r="98" spans="2:10" ht="25.5">
      <c r="B98" s="117"/>
      <c r="C98" s="114"/>
      <c r="D98" s="114" t="s">
        <v>258</v>
      </c>
      <c r="E98" s="118">
        <v>0</v>
      </c>
      <c r="F98" s="118">
        <f>'[5]eep'!F93</f>
        <v>0</v>
      </c>
      <c r="G98" s="118">
        <f>'[5]eep'!G93</f>
        <v>0</v>
      </c>
      <c r="H98" s="118">
        <f t="shared" si="12"/>
        <v>0</v>
      </c>
      <c r="I98" s="119">
        <f>'[5]eep'!I93</f>
        <v>0</v>
      </c>
      <c r="J98" s="119">
        <f t="shared" si="13"/>
        <v>0</v>
      </c>
    </row>
    <row r="99" spans="2:10" ht="12.75">
      <c r="B99" s="117"/>
      <c r="C99" s="114"/>
      <c r="D99" s="114" t="s">
        <v>259</v>
      </c>
      <c r="E99" s="118">
        <v>150000</v>
      </c>
      <c r="F99" s="118">
        <v>112742.19</v>
      </c>
      <c r="G99" s="118">
        <v>0</v>
      </c>
      <c r="H99" s="118">
        <f t="shared" si="12"/>
        <v>262742.19</v>
      </c>
      <c r="I99" s="318">
        <f>56375.13+206367.06</f>
        <v>262742.19</v>
      </c>
      <c r="J99" s="119">
        <f t="shared" si="13"/>
        <v>0</v>
      </c>
    </row>
    <row r="100" spans="2:10" ht="12.75">
      <c r="B100" s="117"/>
      <c r="C100" s="114"/>
      <c r="D100" s="114" t="s">
        <v>260</v>
      </c>
      <c r="E100" s="118">
        <v>0</v>
      </c>
      <c r="F100" s="118">
        <f>'[5]eep'!F95</f>
        <v>0</v>
      </c>
      <c r="G100" s="118">
        <f>'[5]eep'!G95</f>
        <v>0</v>
      </c>
      <c r="H100" s="118">
        <f t="shared" si="12"/>
        <v>0</v>
      </c>
      <c r="I100" s="320">
        <f>'[5]eep'!I95</f>
        <v>0</v>
      </c>
      <c r="J100" s="119">
        <f t="shared" si="13"/>
        <v>0</v>
      </c>
    </row>
    <row r="101" spans="2:10" ht="12.75">
      <c r="B101" s="117"/>
      <c r="C101" s="114"/>
      <c r="D101" s="114" t="s">
        <v>261</v>
      </c>
      <c r="E101" s="118">
        <v>0</v>
      </c>
      <c r="F101" s="118">
        <f>'[5]eep'!F96</f>
        <v>0</v>
      </c>
      <c r="G101" s="118">
        <f>'[5]eep'!G96</f>
        <v>0</v>
      </c>
      <c r="H101" s="118">
        <f t="shared" si="12"/>
        <v>0</v>
      </c>
      <c r="I101" s="320">
        <f>'[5]eep'!I96</f>
        <v>0</v>
      </c>
      <c r="J101" s="119">
        <f t="shared" si="13"/>
        <v>0</v>
      </c>
    </row>
    <row r="102" spans="2:10" ht="12.75">
      <c r="B102" s="117"/>
      <c r="C102" s="114"/>
      <c r="D102" s="114"/>
      <c r="E102" s="124"/>
      <c r="F102" s="124"/>
      <c r="G102" s="124"/>
      <c r="H102" s="118"/>
      <c r="I102" s="323"/>
      <c r="J102" s="124"/>
    </row>
    <row r="103" spans="2:10" ht="25.5">
      <c r="B103" s="117"/>
      <c r="C103" s="114"/>
      <c r="D103" s="115" t="s">
        <v>262</v>
      </c>
      <c r="E103" s="120">
        <f>E104+E105+E106+E107+E108+E109</f>
        <v>650000</v>
      </c>
      <c r="F103" s="120">
        <f>F104+F105+F106+F107+F108+F109</f>
        <v>40040.65</v>
      </c>
      <c r="G103" s="120">
        <f>G104+G105+G106+G107+G108+G109</f>
        <v>414.31</v>
      </c>
      <c r="H103" s="125">
        <f aca="true" t="shared" si="14" ref="H103:H109">E103+F103-G103</f>
        <v>689626.34</v>
      </c>
      <c r="I103" s="120">
        <f>I104+I105+I106+I107+I108+I109</f>
        <v>689626.34</v>
      </c>
      <c r="J103" s="120">
        <f aca="true" t="shared" si="15" ref="J103:J109">H103-I103</f>
        <v>0</v>
      </c>
    </row>
    <row r="104" spans="2:10" ht="12.75">
      <c r="B104" s="117"/>
      <c r="C104" s="114"/>
      <c r="D104" s="114" t="s">
        <v>263</v>
      </c>
      <c r="E104" s="118">
        <v>600000</v>
      </c>
      <c r="F104" s="118">
        <v>0</v>
      </c>
      <c r="G104" s="118">
        <v>414.31</v>
      </c>
      <c r="H104" s="118">
        <f t="shared" si="14"/>
        <v>599585.69</v>
      </c>
      <c r="I104" s="318">
        <v>599585.69</v>
      </c>
      <c r="J104" s="119">
        <f t="shared" si="15"/>
        <v>0</v>
      </c>
    </row>
    <row r="105" spans="2:10" ht="12.75">
      <c r="B105" s="117"/>
      <c r="C105" s="114"/>
      <c r="D105" s="114" t="s">
        <v>264</v>
      </c>
      <c r="E105" s="118">
        <v>50000</v>
      </c>
      <c r="F105" s="118">
        <v>7072.8</v>
      </c>
      <c r="G105" s="118">
        <v>0</v>
      </c>
      <c r="H105" s="118">
        <f t="shared" si="14"/>
        <v>57072.8</v>
      </c>
      <c r="I105" s="318">
        <v>57072.8</v>
      </c>
      <c r="J105" s="119">
        <f t="shared" si="15"/>
        <v>0</v>
      </c>
    </row>
    <row r="106" spans="2:10" ht="12.75">
      <c r="B106" s="117"/>
      <c r="C106" s="114"/>
      <c r="D106" s="114" t="s">
        <v>706</v>
      </c>
      <c r="E106" s="118">
        <v>0</v>
      </c>
      <c r="F106" s="118">
        <v>0</v>
      </c>
      <c r="G106" s="118">
        <v>0</v>
      </c>
      <c r="H106" s="118">
        <f t="shared" si="14"/>
        <v>0</v>
      </c>
      <c r="I106" s="324">
        <v>0</v>
      </c>
      <c r="J106" s="119">
        <f t="shared" si="15"/>
        <v>0</v>
      </c>
    </row>
    <row r="107" spans="2:10" ht="12.75">
      <c r="B107" s="117"/>
      <c r="C107" s="114"/>
      <c r="D107" s="114" t="s">
        <v>265</v>
      </c>
      <c r="E107" s="118">
        <v>0</v>
      </c>
      <c r="F107" s="118">
        <v>32967.85</v>
      </c>
      <c r="G107" s="118">
        <v>0</v>
      </c>
      <c r="H107" s="118">
        <f t="shared" si="14"/>
        <v>32967.85</v>
      </c>
      <c r="I107" s="320">
        <v>32967.85</v>
      </c>
      <c r="J107" s="119">
        <f t="shared" si="15"/>
        <v>0</v>
      </c>
    </row>
    <row r="108" spans="2:10" ht="12.75">
      <c r="B108" s="117"/>
      <c r="C108" s="114"/>
      <c r="D108" s="114" t="s">
        <v>266</v>
      </c>
      <c r="E108" s="118">
        <v>0</v>
      </c>
      <c r="F108" s="118">
        <v>0</v>
      </c>
      <c r="G108" s="118">
        <v>0</v>
      </c>
      <c r="H108" s="118">
        <f t="shared" si="14"/>
        <v>0</v>
      </c>
      <c r="I108" s="320">
        <v>0</v>
      </c>
      <c r="J108" s="119">
        <f t="shared" si="15"/>
        <v>0</v>
      </c>
    </row>
    <row r="109" spans="2:10" ht="12.75">
      <c r="B109" s="117"/>
      <c r="C109" s="114"/>
      <c r="D109" s="114" t="s">
        <v>267</v>
      </c>
      <c r="E109" s="118">
        <v>0</v>
      </c>
      <c r="F109" s="118">
        <v>0</v>
      </c>
      <c r="G109" s="118">
        <v>0</v>
      </c>
      <c r="H109" s="118">
        <f t="shared" si="14"/>
        <v>0</v>
      </c>
      <c r="I109" s="320">
        <v>0</v>
      </c>
      <c r="J109" s="119">
        <f t="shared" si="15"/>
        <v>0</v>
      </c>
    </row>
    <row r="110" spans="2:10" ht="12.75">
      <c r="B110" s="117"/>
      <c r="C110" s="114"/>
      <c r="D110" s="114"/>
      <c r="E110" s="124"/>
      <c r="F110" s="124"/>
      <c r="G110" s="124"/>
      <c r="H110" s="124"/>
      <c r="I110" s="323"/>
      <c r="J110" s="124"/>
    </row>
    <row r="111" spans="2:10" ht="38.25">
      <c r="B111" s="117"/>
      <c r="C111" s="114"/>
      <c r="D111" s="115" t="s">
        <v>268</v>
      </c>
      <c r="E111" s="120">
        <f>E112+E113+E114+E115+E116+E117+E118+E119+E120+E121+E122+E123+E124+E125+E126+E127+E128+E129</f>
        <v>250000</v>
      </c>
      <c r="F111" s="120">
        <f>F112+F113+F114+F115+F116+F117+F118+F119+F120+F121+F122+F123+F124+F125+F126+F127+F128+F129</f>
        <v>95119.17</v>
      </c>
      <c r="G111" s="120">
        <f>G112+G113+G114+G115+G116+G117+G118+G119+G120+G121+G122+G123+G124+G125+G126+G127+G128+G129</f>
        <v>0</v>
      </c>
      <c r="H111" s="125">
        <f>E111+F111-G111</f>
        <v>345119.17</v>
      </c>
      <c r="I111" s="120">
        <f>I112+I113+I114+I115+I116+I117+I118+I119+I120+I121+I122+I123+I124+I125+I126+I127+I128+I129</f>
        <v>345119.17</v>
      </c>
      <c r="J111" s="120">
        <f>H111-I111</f>
        <v>0</v>
      </c>
    </row>
    <row r="112" spans="2:10" ht="12.75">
      <c r="B112" s="117"/>
      <c r="C112" s="114"/>
      <c r="D112" s="114" t="s">
        <v>269</v>
      </c>
      <c r="E112" s="118">
        <v>0</v>
      </c>
      <c r="F112" s="118">
        <v>0</v>
      </c>
      <c r="G112" s="118">
        <v>0</v>
      </c>
      <c r="H112" s="118">
        <f>E112+F112-G112</f>
        <v>0</v>
      </c>
      <c r="I112" s="320">
        <f>'[5]eep'!I106</f>
        <v>0</v>
      </c>
      <c r="J112" s="119">
        <f>H112-I112</f>
        <v>0</v>
      </c>
    </row>
    <row r="113" spans="2:10" ht="12.75">
      <c r="B113" s="117"/>
      <c r="C113" s="114"/>
      <c r="D113" s="114" t="s">
        <v>270</v>
      </c>
      <c r="E113" s="118">
        <v>0</v>
      </c>
      <c r="F113" s="118">
        <v>0</v>
      </c>
      <c r="G113" s="118">
        <v>0</v>
      </c>
      <c r="H113" s="118">
        <f aca="true" t="shared" si="16" ref="H113:H129">E113+F113-G113</f>
        <v>0</v>
      </c>
      <c r="I113" s="320">
        <f>'[5]eep'!I107</f>
        <v>0</v>
      </c>
      <c r="J113" s="119">
        <f aca="true" t="shared" si="17" ref="J113:J129">H113-I113</f>
        <v>0</v>
      </c>
    </row>
    <row r="114" spans="2:10" ht="12.75">
      <c r="B114" s="117"/>
      <c r="C114" s="114"/>
      <c r="D114" s="114" t="s">
        <v>271</v>
      </c>
      <c r="E114" s="118">
        <v>100000</v>
      </c>
      <c r="F114" s="118">
        <v>49277.35</v>
      </c>
      <c r="G114" s="118">
        <v>0</v>
      </c>
      <c r="H114" s="118">
        <f t="shared" si="16"/>
        <v>149277.35</v>
      </c>
      <c r="I114" s="320">
        <v>149277.35</v>
      </c>
      <c r="J114" s="119">
        <f t="shared" si="17"/>
        <v>0</v>
      </c>
    </row>
    <row r="115" spans="2:10" ht="12.75">
      <c r="B115" s="117"/>
      <c r="C115" s="114"/>
      <c r="D115" s="114" t="s">
        <v>272</v>
      </c>
      <c r="E115" s="118">
        <v>150000</v>
      </c>
      <c r="F115" s="118">
        <v>3813.22</v>
      </c>
      <c r="G115" s="118">
        <v>0</v>
      </c>
      <c r="H115" s="118">
        <f t="shared" si="16"/>
        <v>153813.22</v>
      </c>
      <c r="I115" s="320">
        <v>153813.22</v>
      </c>
      <c r="J115" s="119">
        <f t="shared" si="17"/>
        <v>0</v>
      </c>
    </row>
    <row r="116" spans="2:10" ht="12.75">
      <c r="B116" s="117"/>
      <c r="C116" s="114"/>
      <c r="D116" s="114" t="s">
        <v>273</v>
      </c>
      <c r="E116" s="118">
        <v>0</v>
      </c>
      <c r="F116" s="118">
        <v>0</v>
      </c>
      <c r="G116" s="118">
        <v>0</v>
      </c>
      <c r="H116" s="118">
        <f t="shared" si="16"/>
        <v>0</v>
      </c>
      <c r="I116" s="320">
        <f>'[5]eep'!I110</f>
        <v>0</v>
      </c>
      <c r="J116" s="119">
        <f t="shared" si="17"/>
        <v>0</v>
      </c>
    </row>
    <row r="117" spans="2:10" ht="12.75">
      <c r="B117" s="117"/>
      <c r="C117" s="114"/>
      <c r="D117" s="114" t="s">
        <v>274</v>
      </c>
      <c r="E117" s="118">
        <v>0</v>
      </c>
      <c r="F117" s="118">
        <v>0</v>
      </c>
      <c r="G117" s="118">
        <v>0</v>
      </c>
      <c r="H117" s="118">
        <f t="shared" si="16"/>
        <v>0</v>
      </c>
      <c r="I117" s="320">
        <f>'[5]eep'!I111</f>
        <v>0</v>
      </c>
      <c r="J117" s="119">
        <f t="shared" si="17"/>
        <v>0</v>
      </c>
    </row>
    <row r="118" spans="2:10" ht="12.75">
      <c r="B118" s="117"/>
      <c r="C118" s="114"/>
      <c r="D118" s="114"/>
      <c r="E118" s="118">
        <v>0</v>
      </c>
      <c r="F118" s="118">
        <v>0</v>
      </c>
      <c r="G118" s="118">
        <v>0</v>
      </c>
      <c r="H118" s="118">
        <f t="shared" si="16"/>
        <v>0</v>
      </c>
      <c r="I118" s="320">
        <f>'[5]eep'!I112</f>
        <v>0</v>
      </c>
      <c r="J118" s="119">
        <f t="shared" si="17"/>
        <v>0</v>
      </c>
    </row>
    <row r="119" spans="2:10" ht="12.75">
      <c r="B119" s="117"/>
      <c r="C119" s="114"/>
      <c r="D119" s="114" t="s">
        <v>275</v>
      </c>
      <c r="E119" s="118">
        <v>0</v>
      </c>
      <c r="F119" s="118">
        <v>42028.6</v>
      </c>
      <c r="G119" s="118">
        <v>0</v>
      </c>
      <c r="H119" s="118">
        <f t="shared" si="16"/>
        <v>42028.6</v>
      </c>
      <c r="I119" s="320">
        <v>42028.6</v>
      </c>
      <c r="J119" s="119">
        <f t="shared" si="17"/>
        <v>0</v>
      </c>
    </row>
    <row r="120" spans="2:10" ht="12.75">
      <c r="B120" s="117"/>
      <c r="C120" s="114"/>
      <c r="D120" s="114" t="s">
        <v>276</v>
      </c>
      <c r="E120" s="118">
        <v>0</v>
      </c>
      <c r="F120" s="118">
        <v>0</v>
      </c>
      <c r="G120" s="118">
        <v>0</v>
      </c>
      <c r="H120" s="118">
        <f t="shared" si="16"/>
        <v>0</v>
      </c>
      <c r="I120" s="320">
        <v>0</v>
      </c>
      <c r="J120" s="119">
        <f t="shared" si="17"/>
        <v>0</v>
      </c>
    </row>
    <row r="121" spans="2:10" ht="12.75">
      <c r="B121" s="117"/>
      <c r="C121" s="114"/>
      <c r="D121" s="114" t="s">
        <v>277</v>
      </c>
      <c r="E121" s="118">
        <v>0</v>
      </c>
      <c r="F121" s="118">
        <v>0</v>
      </c>
      <c r="G121" s="118">
        <v>0</v>
      </c>
      <c r="H121" s="118">
        <f t="shared" si="16"/>
        <v>0</v>
      </c>
      <c r="I121" s="320">
        <f>'[5]eep'!I115</f>
        <v>0</v>
      </c>
      <c r="J121" s="119">
        <f t="shared" si="17"/>
        <v>0</v>
      </c>
    </row>
    <row r="122" spans="2:10" ht="12.75">
      <c r="B122" s="117"/>
      <c r="C122" s="114"/>
      <c r="D122" s="114" t="s">
        <v>278</v>
      </c>
      <c r="E122" s="118">
        <v>0</v>
      </c>
      <c r="F122" s="118">
        <v>0</v>
      </c>
      <c r="G122" s="118">
        <v>0</v>
      </c>
      <c r="H122" s="118">
        <f t="shared" si="16"/>
        <v>0</v>
      </c>
      <c r="I122" s="320">
        <f>'[5]eep'!I116</f>
        <v>0</v>
      </c>
      <c r="J122" s="119">
        <f t="shared" si="17"/>
        <v>0</v>
      </c>
    </row>
    <row r="123" spans="2:10" ht="12.75">
      <c r="B123" s="117"/>
      <c r="C123" s="114"/>
      <c r="D123" s="114" t="s">
        <v>279</v>
      </c>
      <c r="E123" s="118">
        <v>0</v>
      </c>
      <c r="F123" s="118">
        <v>0</v>
      </c>
      <c r="G123" s="118">
        <v>0</v>
      </c>
      <c r="H123" s="118">
        <f t="shared" si="16"/>
        <v>0</v>
      </c>
      <c r="I123" s="320">
        <f>'[5]eep'!I117</f>
        <v>0</v>
      </c>
      <c r="J123" s="119">
        <f t="shared" si="17"/>
        <v>0</v>
      </c>
    </row>
    <row r="124" spans="2:10" ht="12.75">
      <c r="B124" s="117"/>
      <c r="C124" s="114"/>
      <c r="D124" s="114" t="s">
        <v>280</v>
      </c>
      <c r="E124" s="118">
        <v>0</v>
      </c>
      <c r="F124" s="118">
        <v>0</v>
      </c>
      <c r="G124" s="118">
        <v>0</v>
      </c>
      <c r="H124" s="118">
        <f t="shared" si="16"/>
        <v>0</v>
      </c>
      <c r="I124" s="320">
        <f>'[5]eep'!I118</f>
        <v>0</v>
      </c>
      <c r="J124" s="119">
        <f t="shared" si="17"/>
        <v>0</v>
      </c>
    </row>
    <row r="125" spans="2:10" ht="12.75">
      <c r="B125" s="117"/>
      <c r="C125" s="114"/>
      <c r="D125" s="114" t="s">
        <v>281</v>
      </c>
      <c r="E125" s="118">
        <v>0</v>
      </c>
      <c r="F125" s="118">
        <v>0</v>
      </c>
      <c r="G125" s="118">
        <v>0</v>
      </c>
      <c r="H125" s="118">
        <f t="shared" si="16"/>
        <v>0</v>
      </c>
      <c r="I125" s="320">
        <f>'[5]eep'!I119</f>
        <v>0</v>
      </c>
      <c r="J125" s="119">
        <f t="shared" si="17"/>
        <v>0</v>
      </c>
    </row>
    <row r="126" spans="2:10" ht="12.75">
      <c r="B126" s="117"/>
      <c r="C126" s="114"/>
      <c r="D126" s="114" t="s">
        <v>282</v>
      </c>
      <c r="E126" s="118">
        <v>0</v>
      </c>
      <c r="F126" s="118">
        <v>0</v>
      </c>
      <c r="G126" s="118">
        <v>0</v>
      </c>
      <c r="H126" s="118">
        <f t="shared" si="16"/>
        <v>0</v>
      </c>
      <c r="I126" s="320">
        <f>'[5]eep'!I120</f>
        <v>0</v>
      </c>
      <c r="J126" s="119">
        <f t="shared" si="17"/>
        <v>0</v>
      </c>
    </row>
    <row r="127" spans="2:10" ht="12.75">
      <c r="B127" s="117"/>
      <c r="C127" s="114"/>
      <c r="D127" s="114" t="s">
        <v>283</v>
      </c>
      <c r="E127" s="118">
        <v>0</v>
      </c>
      <c r="F127" s="118">
        <v>0</v>
      </c>
      <c r="G127" s="118">
        <v>0</v>
      </c>
      <c r="H127" s="118">
        <f t="shared" si="16"/>
        <v>0</v>
      </c>
      <c r="I127" s="320">
        <f>'[5]eep'!I121</f>
        <v>0</v>
      </c>
      <c r="J127" s="119">
        <f t="shared" si="17"/>
        <v>0</v>
      </c>
    </row>
    <row r="128" spans="2:10" ht="12.75">
      <c r="B128" s="117"/>
      <c r="C128" s="114"/>
      <c r="D128" s="114" t="s">
        <v>284</v>
      </c>
      <c r="E128" s="118">
        <v>0</v>
      </c>
      <c r="F128" s="118">
        <v>0</v>
      </c>
      <c r="G128" s="118">
        <v>0</v>
      </c>
      <c r="H128" s="118">
        <f t="shared" si="16"/>
        <v>0</v>
      </c>
      <c r="I128" s="320">
        <f>'[5]eep'!I122</f>
        <v>0</v>
      </c>
      <c r="J128" s="119">
        <f t="shared" si="17"/>
        <v>0</v>
      </c>
    </row>
    <row r="129" spans="2:10" ht="12.75">
      <c r="B129" s="117"/>
      <c r="C129" s="114"/>
      <c r="D129" s="114" t="s">
        <v>285</v>
      </c>
      <c r="E129" s="118">
        <v>0</v>
      </c>
      <c r="F129" s="118">
        <v>0</v>
      </c>
      <c r="G129" s="118">
        <v>0</v>
      </c>
      <c r="H129" s="118">
        <f t="shared" si="16"/>
        <v>0</v>
      </c>
      <c r="I129" s="320">
        <f>'[5]eep'!I123</f>
        <v>0</v>
      </c>
      <c r="J129" s="119">
        <f t="shared" si="17"/>
        <v>0</v>
      </c>
    </row>
    <row r="130" spans="2:10" ht="12.75">
      <c r="B130" s="117"/>
      <c r="C130" s="114"/>
      <c r="D130" s="114"/>
      <c r="E130" s="124"/>
      <c r="F130" s="124"/>
      <c r="G130" s="124"/>
      <c r="H130" s="118"/>
      <c r="I130" s="323"/>
      <c r="J130" s="124"/>
    </row>
    <row r="131" spans="2:10" ht="12.75">
      <c r="B131" s="117"/>
      <c r="C131" s="114"/>
      <c r="D131" s="115" t="s">
        <v>286</v>
      </c>
      <c r="E131" s="120">
        <f>E132+E133+E134+E135+E136+E137+E138+E139+E140+E141</f>
        <v>730000</v>
      </c>
      <c r="F131" s="120">
        <f>F132+F133+F134+F135+F136+F137+F138+F139+F140+F141</f>
        <v>430077.75</v>
      </c>
      <c r="G131" s="120">
        <f>G132+G133+G134+G135+G136+G137+G138+G139+G140+G141</f>
        <v>46831.97</v>
      </c>
      <c r="H131" s="125">
        <f>E131+F131-G131</f>
        <v>1113245.78</v>
      </c>
      <c r="I131" s="120">
        <f>I132+I133+I134+I135+I136+I137+I138+I139+I140+I141</f>
        <v>1113245.78</v>
      </c>
      <c r="J131" s="120">
        <f>H131-I131</f>
        <v>0</v>
      </c>
    </row>
    <row r="132" spans="2:10" ht="25.5">
      <c r="B132" s="117"/>
      <c r="C132" s="114"/>
      <c r="D132" s="114" t="s">
        <v>287</v>
      </c>
      <c r="E132" s="118">
        <v>0</v>
      </c>
      <c r="F132" s="118">
        <f>'[5]eep'!F126</f>
        <v>0</v>
      </c>
      <c r="G132" s="118">
        <v>0</v>
      </c>
      <c r="H132" s="118">
        <f aca="true" t="shared" si="18" ref="H132:H141">E132+F132-G132</f>
        <v>0</v>
      </c>
      <c r="I132" s="140">
        <v>0</v>
      </c>
      <c r="J132" s="140">
        <f aca="true" t="shared" si="19" ref="J132:J141">H132-I132</f>
        <v>0</v>
      </c>
    </row>
    <row r="133" spans="2:10" ht="12.75">
      <c r="B133" s="117"/>
      <c r="C133" s="114"/>
      <c r="D133" s="114" t="s">
        <v>288</v>
      </c>
      <c r="E133" s="118">
        <v>50000</v>
      </c>
      <c r="F133" s="118">
        <f>'[5]eep'!F127</f>
        <v>0</v>
      </c>
      <c r="G133" s="118">
        <v>46831.97</v>
      </c>
      <c r="H133" s="118">
        <f t="shared" si="18"/>
        <v>3168.029999999999</v>
      </c>
      <c r="I133" s="140">
        <f>1566+1602.03</f>
        <v>3168.0299999999997</v>
      </c>
      <c r="J133" s="140">
        <f t="shared" si="19"/>
        <v>0</v>
      </c>
    </row>
    <row r="134" spans="2:10" ht="12.75">
      <c r="B134" s="117"/>
      <c r="C134" s="114"/>
      <c r="D134" s="114" t="s">
        <v>707</v>
      </c>
      <c r="E134" s="118">
        <v>500000</v>
      </c>
      <c r="F134" s="118">
        <v>276925.51</v>
      </c>
      <c r="G134" s="118">
        <v>0</v>
      </c>
      <c r="H134" s="118">
        <f t="shared" si="18"/>
        <v>776925.51</v>
      </c>
      <c r="I134" s="140">
        <v>776925.51</v>
      </c>
      <c r="J134" s="140">
        <f t="shared" si="19"/>
        <v>0</v>
      </c>
    </row>
    <row r="135" spans="2:10" ht="12.75">
      <c r="B135" s="117"/>
      <c r="C135" s="114"/>
      <c r="D135" s="114" t="s">
        <v>289</v>
      </c>
      <c r="E135" s="118">
        <v>80000</v>
      </c>
      <c r="F135" s="118">
        <v>4124.8</v>
      </c>
      <c r="G135" s="118">
        <v>0</v>
      </c>
      <c r="H135" s="118">
        <f t="shared" si="18"/>
        <v>84124.8</v>
      </c>
      <c r="I135" s="140">
        <v>84124.8</v>
      </c>
      <c r="J135" s="140">
        <f t="shared" si="19"/>
        <v>0</v>
      </c>
    </row>
    <row r="136" spans="2:10" ht="12.75">
      <c r="B136" s="117"/>
      <c r="C136" s="114"/>
      <c r="D136" s="114" t="s">
        <v>290</v>
      </c>
      <c r="E136" s="118">
        <v>100000</v>
      </c>
      <c r="F136" s="118">
        <v>127915.44</v>
      </c>
      <c r="G136" s="118">
        <v>0</v>
      </c>
      <c r="H136" s="118">
        <f t="shared" si="18"/>
        <v>227915.44</v>
      </c>
      <c r="I136" s="140">
        <v>227915.44</v>
      </c>
      <c r="J136" s="140">
        <f t="shared" si="19"/>
        <v>0</v>
      </c>
    </row>
    <row r="137" spans="2:10" ht="12.75">
      <c r="B137" s="117"/>
      <c r="C137" s="114"/>
      <c r="D137" s="114" t="s">
        <v>291</v>
      </c>
      <c r="E137" s="118">
        <v>0</v>
      </c>
      <c r="F137" s="118">
        <v>0</v>
      </c>
      <c r="G137" s="118">
        <f>'[5]eep'!G130</f>
        <v>0</v>
      </c>
      <c r="H137" s="118">
        <f t="shared" si="18"/>
        <v>0</v>
      </c>
      <c r="I137" s="140">
        <v>0</v>
      </c>
      <c r="J137" s="140">
        <f t="shared" si="19"/>
        <v>0</v>
      </c>
    </row>
    <row r="138" spans="2:10" ht="12.75">
      <c r="B138" s="117"/>
      <c r="C138" s="114"/>
      <c r="D138" s="114" t="s">
        <v>292</v>
      </c>
      <c r="E138" s="118">
        <v>0</v>
      </c>
      <c r="F138" s="118">
        <f>'[5]eep'!F131</f>
        <v>0</v>
      </c>
      <c r="G138" s="118">
        <f>'[5]eep'!G131</f>
        <v>0</v>
      </c>
      <c r="H138" s="118">
        <f t="shared" si="18"/>
        <v>0</v>
      </c>
      <c r="I138" s="140">
        <v>0</v>
      </c>
      <c r="J138" s="140">
        <f t="shared" si="19"/>
        <v>0</v>
      </c>
    </row>
    <row r="139" spans="2:10" ht="25.5">
      <c r="B139" s="117"/>
      <c r="C139" s="114"/>
      <c r="D139" s="114" t="s">
        <v>293</v>
      </c>
      <c r="E139" s="118">
        <v>0</v>
      </c>
      <c r="F139" s="118">
        <f>'[5]eep'!F132</f>
        <v>0</v>
      </c>
      <c r="G139" s="118">
        <f>'[5]eep'!G132</f>
        <v>0</v>
      </c>
      <c r="H139" s="118">
        <f t="shared" si="18"/>
        <v>0</v>
      </c>
      <c r="I139" s="140">
        <v>0</v>
      </c>
      <c r="J139" s="140">
        <f t="shared" si="19"/>
        <v>0</v>
      </c>
    </row>
    <row r="140" spans="2:10" ht="12.75">
      <c r="B140" s="117"/>
      <c r="C140" s="114"/>
      <c r="D140" s="114" t="s">
        <v>294</v>
      </c>
      <c r="E140" s="118">
        <v>0</v>
      </c>
      <c r="F140" s="118">
        <v>21112</v>
      </c>
      <c r="G140" s="118">
        <f>'[5]eep'!G133</f>
        <v>0</v>
      </c>
      <c r="H140" s="118">
        <f t="shared" si="18"/>
        <v>21112</v>
      </c>
      <c r="I140" s="140">
        <f>1160+19952</f>
        <v>21112</v>
      </c>
      <c r="J140" s="140">
        <f t="shared" si="19"/>
        <v>0</v>
      </c>
    </row>
    <row r="141" spans="2:10" ht="25.5">
      <c r="B141" s="117"/>
      <c r="C141" s="114"/>
      <c r="D141" s="114" t="s">
        <v>295</v>
      </c>
      <c r="E141" s="118">
        <v>0</v>
      </c>
      <c r="F141" s="118">
        <f>'[5]eep'!F134</f>
        <v>0</v>
      </c>
      <c r="G141" s="118">
        <f>'[5]eep'!G134</f>
        <v>0</v>
      </c>
      <c r="H141" s="118">
        <f t="shared" si="18"/>
        <v>0</v>
      </c>
      <c r="I141" s="140">
        <v>0</v>
      </c>
      <c r="J141" s="140">
        <f t="shared" si="19"/>
        <v>0</v>
      </c>
    </row>
    <row r="142" spans="2:10" ht="12.75">
      <c r="B142" s="117"/>
      <c r="C142" s="114"/>
      <c r="D142" s="114"/>
      <c r="E142" s="124"/>
      <c r="F142" s="124"/>
      <c r="G142" s="124"/>
      <c r="H142" s="118"/>
      <c r="I142" s="320"/>
      <c r="J142" s="119"/>
    </row>
    <row r="143" spans="2:10" ht="25.5">
      <c r="B143" s="117"/>
      <c r="C143" s="114"/>
      <c r="D143" s="115" t="s">
        <v>296</v>
      </c>
      <c r="E143" s="120">
        <f>E144+E145+E146+E147</f>
        <v>0</v>
      </c>
      <c r="F143" s="120">
        <f>F144+F145+F146+F147</f>
        <v>124806.7</v>
      </c>
      <c r="G143" s="120">
        <f>G144+G145+G146+G147</f>
        <v>0</v>
      </c>
      <c r="H143" s="125">
        <f>E143+F143-G143</f>
        <v>124806.7</v>
      </c>
      <c r="I143" s="120">
        <f>I144+I145+I146+I147</f>
        <v>124806.7</v>
      </c>
      <c r="J143" s="120">
        <f>H143-I143</f>
        <v>0</v>
      </c>
    </row>
    <row r="144" spans="2:10" ht="38.25">
      <c r="B144" s="117"/>
      <c r="C144" s="114"/>
      <c r="D144" s="114" t="s">
        <v>297</v>
      </c>
      <c r="E144" s="118">
        <v>0</v>
      </c>
      <c r="F144" s="118">
        <v>124806.7</v>
      </c>
      <c r="G144" s="118">
        <v>0</v>
      </c>
      <c r="H144" s="118">
        <f>E144+F144-G144</f>
        <v>124806.7</v>
      </c>
      <c r="I144" s="318">
        <v>124806.7</v>
      </c>
      <c r="J144" s="140">
        <f>H144-I144</f>
        <v>0</v>
      </c>
    </row>
    <row r="145" spans="2:10" ht="12.75">
      <c r="B145" s="117"/>
      <c r="C145" s="114"/>
      <c r="D145" s="114" t="s">
        <v>298</v>
      </c>
      <c r="E145" s="118">
        <v>0</v>
      </c>
      <c r="F145" s="118">
        <v>0</v>
      </c>
      <c r="G145" s="118">
        <v>0</v>
      </c>
      <c r="H145" s="118">
        <f>E145+F145-G145</f>
        <v>0</v>
      </c>
      <c r="I145" s="320">
        <v>0</v>
      </c>
      <c r="J145" s="140">
        <f>H145-I145</f>
        <v>0</v>
      </c>
    </row>
    <row r="146" spans="2:10" ht="25.5">
      <c r="B146" s="117"/>
      <c r="C146" s="114"/>
      <c r="D146" s="114" t="s">
        <v>299</v>
      </c>
      <c r="E146" s="118">
        <v>0</v>
      </c>
      <c r="F146" s="118">
        <v>0</v>
      </c>
      <c r="G146" s="118">
        <v>0</v>
      </c>
      <c r="H146" s="118">
        <f>E146+F146-G146</f>
        <v>0</v>
      </c>
      <c r="I146" s="320">
        <v>0</v>
      </c>
      <c r="J146" s="140">
        <f>H146-I146</f>
        <v>0</v>
      </c>
    </row>
    <row r="147" spans="2:10" ht="12.75">
      <c r="B147" s="117"/>
      <c r="C147" s="114"/>
      <c r="D147" s="114" t="s">
        <v>300</v>
      </c>
      <c r="E147" s="118">
        <v>0</v>
      </c>
      <c r="F147" s="118">
        <v>0</v>
      </c>
      <c r="G147" s="118">
        <v>0</v>
      </c>
      <c r="H147" s="118">
        <f>E147+F147-G147</f>
        <v>0</v>
      </c>
      <c r="I147" s="320">
        <v>0</v>
      </c>
      <c r="J147" s="140">
        <f>H147-I147</f>
        <v>0</v>
      </c>
    </row>
    <row r="148" spans="2:10" ht="12.75">
      <c r="B148" s="117"/>
      <c r="C148" s="114"/>
      <c r="D148" s="114"/>
      <c r="E148" s="124"/>
      <c r="F148" s="124"/>
      <c r="G148" s="124"/>
      <c r="H148" s="118"/>
      <c r="I148" s="323"/>
      <c r="J148" s="124"/>
    </row>
    <row r="149" spans="2:10" ht="12.75">
      <c r="B149" s="117"/>
      <c r="C149" s="114"/>
      <c r="D149" s="115" t="s">
        <v>301</v>
      </c>
      <c r="E149" s="120">
        <f>E150+E151+E152+E153+E154+E155</f>
        <v>1000000</v>
      </c>
      <c r="F149" s="120">
        <f>F150+F151+F152+F153+F154+F155</f>
        <v>0</v>
      </c>
      <c r="G149" s="120">
        <f>G150+G151+G152+G153+G154+G155</f>
        <v>264742.68</v>
      </c>
      <c r="H149" s="120">
        <f>E149+F149-G149</f>
        <v>735257.3200000001</v>
      </c>
      <c r="I149" s="120">
        <f>I150+I151+I152+I153+I154+I155</f>
        <v>735257.32</v>
      </c>
      <c r="J149" s="120">
        <f aca="true" t="shared" si="20" ref="J149:J155">H149-I149</f>
        <v>0</v>
      </c>
    </row>
    <row r="150" spans="2:10" ht="12.75">
      <c r="B150" s="117"/>
      <c r="C150" s="114"/>
      <c r="D150" s="114" t="s">
        <v>302</v>
      </c>
      <c r="E150" s="118">
        <v>1000000</v>
      </c>
      <c r="F150" s="118">
        <v>0</v>
      </c>
      <c r="G150" s="118">
        <v>264742.68</v>
      </c>
      <c r="H150" s="140">
        <f aca="true" t="shared" si="21" ref="H150:H155">E150+F150-G150</f>
        <v>735257.3200000001</v>
      </c>
      <c r="I150" s="318">
        <v>735257.32</v>
      </c>
      <c r="J150" s="140">
        <f t="shared" si="20"/>
        <v>0</v>
      </c>
    </row>
    <row r="151" spans="2:10" ht="12.75">
      <c r="B151" s="117"/>
      <c r="C151" s="114"/>
      <c r="D151" s="114" t="s">
        <v>303</v>
      </c>
      <c r="E151" s="118">
        <v>0</v>
      </c>
      <c r="F151" s="118">
        <v>0</v>
      </c>
      <c r="G151" s="118">
        <v>0</v>
      </c>
      <c r="H151" s="140">
        <f t="shared" si="21"/>
        <v>0</v>
      </c>
      <c r="I151" s="320">
        <v>0</v>
      </c>
      <c r="J151" s="140">
        <f t="shared" si="20"/>
        <v>0</v>
      </c>
    </row>
    <row r="152" spans="2:10" ht="12.75">
      <c r="B152" s="117"/>
      <c r="C152" s="114"/>
      <c r="D152" s="114"/>
      <c r="E152" s="118">
        <v>0</v>
      </c>
      <c r="F152" s="118">
        <v>0</v>
      </c>
      <c r="G152" s="118">
        <v>0</v>
      </c>
      <c r="H152" s="140">
        <f t="shared" si="21"/>
        <v>0</v>
      </c>
      <c r="I152" s="320">
        <v>0</v>
      </c>
      <c r="J152" s="140">
        <f t="shared" si="20"/>
        <v>0</v>
      </c>
    </row>
    <row r="153" spans="2:10" ht="25.5">
      <c r="B153" s="117"/>
      <c r="C153" s="114"/>
      <c r="D153" s="114" t="s">
        <v>304</v>
      </c>
      <c r="E153" s="118">
        <v>0</v>
      </c>
      <c r="F153" s="118">
        <v>0</v>
      </c>
      <c r="G153" s="118">
        <v>0</v>
      </c>
      <c r="H153" s="140">
        <f t="shared" si="21"/>
        <v>0</v>
      </c>
      <c r="I153" s="320">
        <v>0</v>
      </c>
      <c r="J153" s="140">
        <f t="shared" si="20"/>
        <v>0</v>
      </c>
    </row>
    <row r="154" spans="2:10" ht="12.75">
      <c r="B154" s="117"/>
      <c r="C154" s="114"/>
      <c r="D154" s="114" t="s">
        <v>305</v>
      </c>
      <c r="E154" s="118">
        <v>0</v>
      </c>
      <c r="F154" s="118">
        <v>0</v>
      </c>
      <c r="G154" s="118">
        <v>0</v>
      </c>
      <c r="H154" s="312">
        <f t="shared" si="21"/>
        <v>0</v>
      </c>
      <c r="I154" s="325">
        <v>0</v>
      </c>
      <c r="J154" s="312">
        <f t="shared" si="20"/>
        <v>0</v>
      </c>
    </row>
    <row r="155" spans="2:10" ht="12.75">
      <c r="B155" s="117"/>
      <c r="C155" s="114"/>
      <c r="D155" s="114" t="s">
        <v>306</v>
      </c>
      <c r="E155" s="118">
        <v>0</v>
      </c>
      <c r="F155" s="118">
        <v>0</v>
      </c>
      <c r="G155" s="118">
        <v>0</v>
      </c>
      <c r="H155" s="312">
        <f t="shared" si="21"/>
        <v>0</v>
      </c>
      <c r="I155" s="325">
        <f>'[5]eep'!I148</f>
        <v>0</v>
      </c>
      <c r="J155" s="312">
        <f t="shared" si="20"/>
        <v>0</v>
      </c>
    </row>
    <row r="156" spans="2:10" ht="12.75">
      <c r="B156" s="117"/>
      <c r="C156" s="114"/>
      <c r="D156" s="114"/>
      <c r="E156" s="118"/>
      <c r="F156" s="118"/>
      <c r="G156" s="118"/>
      <c r="H156" s="312"/>
      <c r="I156" s="325"/>
      <c r="J156" s="312"/>
    </row>
    <row r="157" spans="2:10" ht="12.75">
      <c r="B157" s="117"/>
      <c r="C157" s="114"/>
      <c r="D157" s="115" t="s">
        <v>307</v>
      </c>
      <c r="E157" s="120">
        <f>E158+E159+E160+E161+E162</f>
        <v>4487313.65</v>
      </c>
      <c r="F157" s="120">
        <f>F158+F159+F160+F161+F162</f>
        <v>587591.99</v>
      </c>
      <c r="G157" s="120">
        <f>G158+G159+G160+G161+G162</f>
        <v>0</v>
      </c>
      <c r="H157" s="310">
        <f aca="true" t="shared" si="22" ref="H157:H164">E157+F157-G157</f>
        <v>5074905.640000001</v>
      </c>
      <c r="I157" s="120">
        <f>I158+I159+I160+I161+I162</f>
        <v>5074905.64</v>
      </c>
      <c r="J157" s="310">
        <f aca="true" t="shared" si="23" ref="J157:J164">H157-I157</f>
        <v>0</v>
      </c>
    </row>
    <row r="158" spans="2:10" ht="12.75">
      <c r="B158" s="117"/>
      <c r="C158" s="114"/>
      <c r="D158" s="114" t="s">
        <v>308</v>
      </c>
      <c r="E158" s="118">
        <v>0</v>
      </c>
      <c r="F158" s="118">
        <v>0</v>
      </c>
      <c r="G158" s="118">
        <v>0</v>
      </c>
      <c r="H158" s="312">
        <f t="shared" si="22"/>
        <v>0</v>
      </c>
      <c r="I158" s="325">
        <f>'[5]eep'!I151</f>
        <v>0</v>
      </c>
      <c r="J158" s="312">
        <f t="shared" si="23"/>
        <v>0</v>
      </c>
    </row>
    <row r="159" spans="2:10" ht="25.5">
      <c r="B159" s="117"/>
      <c r="C159" s="114"/>
      <c r="D159" s="114" t="s">
        <v>309</v>
      </c>
      <c r="E159" s="118">
        <v>0</v>
      </c>
      <c r="F159" s="118">
        <v>0</v>
      </c>
      <c r="G159" s="118">
        <v>0</v>
      </c>
      <c r="H159" s="312">
        <f t="shared" si="22"/>
        <v>0</v>
      </c>
      <c r="I159" s="325">
        <f>'[5]eep'!I152</f>
        <v>0</v>
      </c>
      <c r="J159" s="312">
        <f t="shared" si="23"/>
        <v>0</v>
      </c>
    </row>
    <row r="160" spans="2:10" ht="12.75">
      <c r="B160" s="117"/>
      <c r="C160" s="114"/>
      <c r="D160" s="114" t="s">
        <v>310</v>
      </c>
      <c r="E160" s="118">
        <v>4487313.65</v>
      </c>
      <c r="F160" s="118">
        <v>587591.99</v>
      </c>
      <c r="G160" s="118">
        <v>0</v>
      </c>
      <c r="H160" s="312">
        <f t="shared" si="22"/>
        <v>5074905.640000001</v>
      </c>
      <c r="I160" s="326">
        <v>5074905.64</v>
      </c>
      <c r="J160" s="312">
        <f t="shared" si="23"/>
        <v>0</v>
      </c>
    </row>
    <row r="161" spans="2:10" ht="12.75">
      <c r="B161" s="117"/>
      <c r="C161" s="114"/>
      <c r="D161" s="114" t="s">
        <v>311</v>
      </c>
      <c r="E161" s="118">
        <v>0</v>
      </c>
      <c r="F161" s="118">
        <v>0</v>
      </c>
      <c r="G161" s="118">
        <v>0</v>
      </c>
      <c r="H161" s="312">
        <f t="shared" si="22"/>
        <v>0</v>
      </c>
      <c r="I161" s="326">
        <f>'[5]eep'!I154</f>
        <v>0</v>
      </c>
      <c r="J161" s="312">
        <f t="shared" si="23"/>
        <v>0</v>
      </c>
    </row>
    <row r="162" spans="2:10" ht="12.75">
      <c r="B162" s="117"/>
      <c r="C162" s="114"/>
      <c r="D162" s="114" t="s">
        <v>312</v>
      </c>
      <c r="E162" s="118">
        <v>0</v>
      </c>
      <c r="F162" s="118">
        <v>0</v>
      </c>
      <c r="G162" s="118">
        <v>0</v>
      </c>
      <c r="H162" s="312">
        <f t="shared" si="22"/>
        <v>0</v>
      </c>
      <c r="I162" s="325">
        <f>'[5]eep'!I155</f>
        <v>0</v>
      </c>
      <c r="J162" s="312">
        <f t="shared" si="23"/>
        <v>0</v>
      </c>
    </row>
    <row r="163" spans="2:10" ht="12.75">
      <c r="B163" s="117"/>
      <c r="C163" s="114"/>
      <c r="D163" s="115" t="s">
        <v>708</v>
      </c>
      <c r="E163" s="125">
        <f>E164+E165+E166+E167+E168+E169+E170+E171+E172+E173+E174+E175+E176+E177+E178</f>
        <v>310000</v>
      </c>
      <c r="F163" s="125">
        <f>F164+F165+F166+F167+F168+F169+F170+F171+F172+F173+F174+F175+F176+F177+F178</f>
        <v>11205.02</v>
      </c>
      <c r="G163" s="125">
        <f>G164+G165+G166+G167+G168+G169+G170+G171+G172+G173+G174+G175+G176+G177+G178</f>
        <v>3665.22</v>
      </c>
      <c r="H163" s="310">
        <f t="shared" si="22"/>
        <v>317539.80000000005</v>
      </c>
      <c r="I163" s="125">
        <f>I164+I165+I166+I167+I168+I169+I170+I171+I172+I173+I174+I175+I176+I177+I178</f>
        <v>296522.78</v>
      </c>
      <c r="J163" s="310">
        <f t="shared" si="23"/>
        <v>21017.02000000002</v>
      </c>
    </row>
    <row r="164" spans="2:10" ht="12.75">
      <c r="B164" s="117"/>
      <c r="C164" s="114"/>
      <c r="D164" s="114" t="s">
        <v>313</v>
      </c>
      <c r="E164" s="118">
        <v>0</v>
      </c>
      <c r="F164" s="118">
        <v>0</v>
      </c>
      <c r="G164" s="118">
        <v>0</v>
      </c>
      <c r="H164" s="312">
        <f t="shared" si="22"/>
        <v>0</v>
      </c>
      <c r="I164" s="327">
        <v>0</v>
      </c>
      <c r="J164" s="325">
        <f t="shared" si="23"/>
        <v>0</v>
      </c>
    </row>
    <row r="165" spans="2:10" ht="25.5">
      <c r="B165" s="117"/>
      <c r="C165" s="114"/>
      <c r="D165" s="114" t="s">
        <v>314</v>
      </c>
      <c r="E165" s="118">
        <v>0</v>
      </c>
      <c r="F165" s="118">
        <v>11205.02</v>
      </c>
      <c r="G165" s="118">
        <v>0</v>
      </c>
      <c r="H165" s="312">
        <f aca="true" t="shared" si="24" ref="H165:H178">E165+F165-G165</f>
        <v>11205.02</v>
      </c>
      <c r="I165" s="327">
        <v>0</v>
      </c>
      <c r="J165" s="325">
        <f aca="true" t="shared" si="25" ref="J165:J178">H165-I165</f>
        <v>11205.02</v>
      </c>
    </row>
    <row r="166" spans="2:10" ht="12.75">
      <c r="B166" s="117"/>
      <c r="C166" s="114"/>
      <c r="D166" s="114" t="s">
        <v>315</v>
      </c>
      <c r="E166" s="118">
        <v>0</v>
      </c>
      <c r="F166" s="118">
        <v>0</v>
      </c>
      <c r="G166" s="118">
        <v>0</v>
      </c>
      <c r="H166" s="312">
        <f t="shared" si="24"/>
        <v>0</v>
      </c>
      <c r="I166" s="328">
        <v>0</v>
      </c>
      <c r="J166" s="325">
        <f t="shared" si="25"/>
        <v>0</v>
      </c>
    </row>
    <row r="167" spans="2:10" ht="25.5">
      <c r="B167" s="117"/>
      <c r="C167" s="114"/>
      <c r="D167" s="114" t="s">
        <v>316</v>
      </c>
      <c r="E167" s="118">
        <v>10000</v>
      </c>
      <c r="F167" s="118">
        <v>0</v>
      </c>
      <c r="G167" s="118">
        <v>0</v>
      </c>
      <c r="H167" s="312">
        <f t="shared" si="24"/>
        <v>10000</v>
      </c>
      <c r="I167" s="328">
        <v>188</v>
      </c>
      <c r="J167" s="325">
        <f t="shared" si="25"/>
        <v>9812</v>
      </c>
    </row>
    <row r="168" spans="2:10" ht="25.5">
      <c r="B168" s="117"/>
      <c r="C168" s="114"/>
      <c r="D168" s="114" t="s">
        <v>317</v>
      </c>
      <c r="E168" s="118">
        <v>0</v>
      </c>
      <c r="F168" s="118">
        <v>0</v>
      </c>
      <c r="G168" s="118">
        <v>0</v>
      </c>
      <c r="H168" s="312">
        <f t="shared" si="24"/>
        <v>0</v>
      </c>
      <c r="I168" s="328">
        <v>0</v>
      </c>
      <c r="J168" s="325">
        <f t="shared" si="25"/>
        <v>0</v>
      </c>
    </row>
    <row r="169" spans="2:10" ht="25.5">
      <c r="B169" s="117"/>
      <c r="C169" s="114"/>
      <c r="D169" s="114" t="s">
        <v>318</v>
      </c>
      <c r="E169" s="118">
        <v>0</v>
      </c>
      <c r="F169" s="118">
        <v>0</v>
      </c>
      <c r="G169" s="118">
        <v>0</v>
      </c>
      <c r="H169" s="312">
        <f t="shared" si="24"/>
        <v>0</v>
      </c>
      <c r="I169" s="328">
        <v>0</v>
      </c>
      <c r="J169" s="325">
        <f t="shared" si="25"/>
        <v>0</v>
      </c>
    </row>
    <row r="170" spans="2:10" ht="12.75">
      <c r="B170" s="117"/>
      <c r="C170" s="114"/>
      <c r="D170" s="114" t="s">
        <v>319</v>
      </c>
      <c r="E170" s="118">
        <v>0</v>
      </c>
      <c r="F170" s="118">
        <v>0</v>
      </c>
      <c r="G170" s="118">
        <v>0</v>
      </c>
      <c r="H170" s="312">
        <f t="shared" si="24"/>
        <v>0</v>
      </c>
      <c r="I170" s="328">
        <v>0</v>
      </c>
      <c r="J170" s="325">
        <f t="shared" si="25"/>
        <v>0</v>
      </c>
    </row>
    <row r="171" spans="2:10" ht="25.5">
      <c r="B171" s="117"/>
      <c r="C171" s="114"/>
      <c r="D171" s="114" t="s">
        <v>320</v>
      </c>
      <c r="E171" s="118">
        <v>0</v>
      </c>
      <c r="F171" s="118">
        <v>0</v>
      </c>
      <c r="G171" s="118">
        <v>0</v>
      </c>
      <c r="H171" s="312">
        <f t="shared" si="24"/>
        <v>0</v>
      </c>
      <c r="I171" s="328">
        <v>0</v>
      </c>
      <c r="J171" s="325">
        <f t="shared" si="25"/>
        <v>0</v>
      </c>
    </row>
    <row r="172" spans="2:10" ht="12.75">
      <c r="B172" s="117"/>
      <c r="C172" s="114"/>
      <c r="D172" s="114" t="s">
        <v>321</v>
      </c>
      <c r="E172" s="118">
        <v>0</v>
      </c>
      <c r="F172" s="118">
        <v>0</v>
      </c>
      <c r="G172" s="118">
        <v>0</v>
      </c>
      <c r="H172" s="312">
        <f t="shared" si="24"/>
        <v>0</v>
      </c>
      <c r="I172" s="329">
        <v>0</v>
      </c>
      <c r="J172" s="325">
        <f t="shared" si="25"/>
        <v>0</v>
      </c>
    </row>
    <row r="173" spans="2:10" ht="25.5">
      <c r="B173" s="117"/>
      <c r="C173" s="114"/>
      <c r="D173" s="114" t="s">
        <v>322</v>
      </c>
      <c r="E173" s="118">
        <v>300000</v>
      </c>
      <c r="F173" s="118">
        <v>0</v>
      </c>
      <c r="G173" s="118">
        <v>3665.22</v>
      </c>
      <c r="H173" s="312">
        <f t="shared" si="24"/>
        <v>296334.78</v>
      </c>
      <c r="I173" s="330">
        <v>296334.78</v>
      </c>
      <c r="J173" s="325">
        <f t="shared" si="25"/>
        <v>0</v>
      </c>
    </row>
    <row r="174" spans="2:10" ht="25.5">
      <c r="B174" s="117"/>
      <c r="C174" s="114"/>
      <c r="D174" s="114" t="s">
        <v>323</v>
      </c>
      <c r="E174" s="118">
        <v>0</v>
      </c>
      <c r="F174" s="118">
        <v>0</v>
      </c>
      <c r="G174" s="118">
        <v>0</v>
      </c>
      <c r="H174" s="312">
        <f t="shared" si="24"/>
        <v>0</v>
      </c>
      <c r="I174" s="331">
        <v>0</v>
      </c>
      <c r="J174" s="325">
        <f t="shared" si="25"/>
        <v>0</v>
      </c>
    </row>
    <row r="175" spans="2:10" ht="25.5">
      <c r="B175" s="117"/>
      <c r="C175" s="114"/>
      <c r="D175" s="114" t="s">
        <v>324</v>
      </c>
      <c r="E175" s="118">
        <v>0</v>
      </c>
      <c r="F175" s="118">
        <v>0</v>
      </c>
      <c r="G175" s="118">
        <f>'[5]eep'!G167</f>
        <v>0</v>
      </c>
      <c r="H175" s="312">
        <f t="shared" si="24"/>
        <v>0</v>
      </c>
      <c r="I175" s="309">
        <v>0</v>
      </c>
      <c r="J175" s="325">
        <f t="shared" si="25"/>
        <v>0</v>
      </c>
    </row>
    <row r="176" spans="2:10" ht="12.75">
      <c r="B176" s="117"/>
      <c r="C176" s="114"/>
      <c r="D176" s="114" t="s">
        <v>325</v>
      </c>
      <c r="E176" s="118">
        <v>0</v>
      </c>
      <c r="F176" s="118">
        <v>0</v>
      </c>
      <c r="G176" s="118">
        <v>0</v>
      </c>
      <c r="H176" s="312">
        <f t="shared" si="24"/>
        <v>0</v>
      </c>
      <c r="I176" s="330">
        <v>0</v>
      </c>
      <c r="J176" s="325">
        <f t="shared" si="25"/>
        <v>0</v>
      </c>
    </row>
    <row r="177" spans="2:10" ht="12.75">
      <c r="B177" s="117"/>
      <c r="C177" s="114"/>
      <c r="D177" s="114" t="s">
        <v>326</v>
      </c>
      <c r="E177" s="118">
        <v>0</v>
      </c>
      <c r="F177" s="118">
        <v>0</v>
      </c>
      <c r="G177" s="118">
        <v>0</v>
      </c>
      <c r="H177" s="312">
        <f t="shared" si="24"/>
        <v>0</v>
      </c>
      <c r="I177" s="309">
        <v>0</v>
      </c>
      <c r="J177" s="325">
        <f t="shared" si="25"/>
        <v>0</v>
      </c>
    </row>
    <row r="178" spans="2:10" ht="12.75">
      <c r="B178" s="117"/>
      <c r="C178" s="114"/>
      <c r="D178" s="114" t="s">
        <v>594</v>
      </c>
      <c r="E178" s="118">
        <v>0</v>
      </c>
      <c r="F178" s="118">
        <v>0</v>
      </c>
      <c r="G178" s="118">
        <v>0</v>
      </c>
      <c r="H178" s="312">
        <f t="shared" si="24"/>
        <v>0</v>
      </c>
      <c r="I178" s="309">
        <v>0</v>
      </c>
      <c r="J178" s="325">
        <f t="shared" si="25"/>
        <v>0</v>
      </c>
    </row>
    <row r="179" spans="2:10" ht="12.75">
      <c r="B179" s="117"/>
      <c r="C179" s="114"/>
      <c r="D179" s="114"/>
      <c r="E179" s="124"/>
      <c r="F179" s="124"/>
      <c r="G179" s="124"/>
      <c r="H179" s="118"/>
      <c r="I179" s="124"/>
      <c r="J179" s="124"/>
    </row>
    <row r="180" spans="2:10" ht="12.75">
      <c r="B180" s="117"/>
      <c r="C180" s="114"/>
      <c r="D180" s="115" t="s">
        <v>327</v>
      </c>
      <c r="E180" s="120">
        <f>E181+E182+E183+E184+E185+E186</f>
        <v>150000</v>
      </c>
      <c r="F180" s="120">
        <f>F181+F182+F183+F184+F185+F186</f>
        <v>69039.94</v>
      </c>
      <c r="G180" s="120">
        <f>G181+G182+G183+G184+G185+G186</f>
        <v>100000</v>
      </c>
      <c r="H180" s="125">
        <f>E180+F180-G180</f>
        <v>119039.94</v>
      </c>
      <c r="I180" s="322">
        <f>I181+I182+I183+I184+I185+I186</f>
        <v>119039.94</v>
      </c>
      <c r="J180" s="120">
        <f>H180-I180</f>
        <v>0</v>
      </c>
    </row>
    <row r="181" spans="2:10" ht="12.75">
      <c r="B181" s="117"/>
      <c r="C181" s="114"/>
      <c r="D181" s="114" t="s">
        <v>328</v>
      </c>
      <c r="E181" s="118">
        <v>50000</v>
      </c>
      <c r="F181" s="118">
        <v>56851.33</v>
      </c>
      <c r="G181" s="118">
        <v>0</v>
      </c>
      <c r="H181" s="118">
        <f aca="true" t="shared" si="26" ref="H181:H186">E181+F181-G181</f>
        <v>106851.33</v>
      </c>
      <c r="I181" s="118">
        <v>106851.33</v>
      </c>
      <c r="J181" s="325">
        <f aca="true" t="shared" si="27" ref="J181:J186">H181-I181</f>
        <v>0</v>
      </c>
    </row>
    <row r="182" spans="2:10" ht="12.75">
      <c r="B182" s="117"/>
      <c r="C182" s="114"/>
      <c r="D182" s="114" t="s">
        <v>329</v>
      </c>
      <c r="E182" s="118">
        <v>0</v>
      </c>
      <c r="F182" s="118">
        <v>0</v>
      </c>
      <c r="G182" s="118">
        <v>0</v>
      </c>
      <c r="H182" s="118">
        <f t="shared" si="26"/>
        <v>0</v>
      </c>
      <c r="I182" s="320">
        <f>'[5]eep'!I174</f>
        <v>0</v>
      </c>
      <c r="J182" s="325">
        <f t="shared" si="27"/>
        <v>0</v>
      </c>
    </row>
    <row r="183" spans="2:10" ht="12.75">
      <c r="B183" s="117"/>
      <c r="C183" s="114"/>
      <c r="D183" s="114" t="s">
        <v>330</v>
      </c>
      <c r="E183" s="118">
        <v>0</v>
      </c>
      <c r="F183" s="118">
        <v>12188.61</v>
      </c>
      <c r="G183" s="118">
        <v>0</v>
      </c>
      <c r="H183" s="118">
        <f t="shared" si="26"/>
        <v>12188.61</v>
      </c>
      <c r="I183" s="318">
        <v>12188.61</v>
      </c>
      <c r="J183" s="325">
        <f t="shared" si="27"/>
        <v>0</v>
      </c>
    </row>
    <row r="184" spans="2:10" ht="12.75">
      <c r="B184" s="117"/>
      <c r="C184" s="114"/>
      <c r="D184" s="114" t="s">
        <v>595</v>
      </c>
      <c r="E184" s="118">
        <v>0</v>
      </c>
      <c r="F184" s="118">
        <v>0</v>
      </c>
      <c r="G184" s="118">
        <v>0</v>
      </c>
      <c r="H184" s="118">
        <f t="shared" si="26"/>
        <v>0</v>
      </c>
      <c r="I184" s="323">
        <f>'[5]eep'!I176</f>
        <v>0</v>
      </c>
      <c r="J184" s="325">
        <f t="shared" si="27"/>
        <v>0</v>
      </c>
    </row>
    <row r="185" spans="2:10" ht="12.75">
      <c r="B185" s="117"/>
      <c r="C185" s="114"/>
      <c r="D185" s="114" t="s">
        <v>709</v>
      </c>
      <c r="E185" s="118">
        <v>0</v>
      </c>
      <c r="F185" s="118">
        <v>0</v>
      </c>
      <c r="G185" s="118">
        <v>0</v>
      </c>
      <c r="H185" s="118">
        <f t="shared" si="26"/>
        <v>0</v>
      </c>
      <c r="I185" s="323">
        <f>'[5]eep'!I177</f>
        <v>0</v>
      </c>
      <c r="J185" s="325">
        <f t="shared" si="27"/>
        <v>0</v>
      </c>
    </row>
    <row r="186" spans="2:10" ht="12.75">
      <c r="B186" s="117"/>
      <c r="C186" s="114"/>
      <c r="D186" s="114" t="s">
        <v>710</v>
      </c>
      <c r="E186" s="118">
        <v>100000</v>
      </c>
      <c r="F186" s="118">
        <v>0</v>
      </c>
      <c r="G186" s="118">
        <v>100000</v>
      </c>
      <c r="H186" s="118">
        <f t="shared" si="26"/>
        <v>0</v>
      </c>
      <c r="I186" s="323">
        <v>0</v>
      </c>
      <c r="J186" s="325">
        <f t="shared" si="27"/>
        <v>0</v>
      </c>
    </row>
    <row r="187" spans="2:10" ht="12.75">
      <c r="B187" s="117"/>
      <c r="C187" s="114"/>
      <c r="D187" s="114"/>
      <c r="E187" s="118"/>
      <c r="F187" s="118"/>
      <c r="G187" s="118"/>
      <c r="H187" s="118"/>
      <c r="I187" s="323"/>
      <c r="J187" s="124"/>
    </row>
    <row r="188" spans="2:10" ht="12.75">
      <c r="B188" s="113">
        <v>53</v>
      </c>
      <c r="C188" s="123" t="s">
        <v>331</v>
      </c>
      <c r="D188" s="114"/>
      <c r="E188" s="310">
        <f>E189+E199+E208+E214+E226+E235+E241+E247+E253+E257+E261</f>
        <v>3169000</v>
      </c>
      <c r="F188" s="310">
        <f>F189+F199+F208+F214+F226+F235+F241+F247+F253+F257+F261</f>
        <v>1624408.1099999999</v>
      </c>
      <c r="G188" s="310">
        <f>G189+G199+G208+G214+G226+G235+G241+G247+G253+G257+G261</f>
        <v>545955.3200000001</v>
      </c>
      <c r="H188" s="310">
        <f>E188+F188-G188</f>
        <v>4247452.789999999</v>
      </c>
      <c r="I188" s="310">
        <f>I189+I199+I208+I214+I226+I235+I241+I253+I257+I261</f>
        <v>4247452.79</v>
      </c>
      <c r="J188" s="310">
        <f>H188-I188</f>
        <v>0</v>
      </c>
    </row>
    <row r="189" spans="2:10" ht="25.5">
      <c r="B189" s="117"/>
      <c r="C189" s="114"/>
      <c r="D189" s="115" t="s">
        <v>332</v>
      </c>
      <c r="E189" s="310">
        <f>+E190+E191+E192+E193+E194+E195+E196+E197</f>
        <v>730000</v>
      </c>
      <c r="F189" s="310">
        <f>+F190+F191+F192+F193+F194+F195+F196+F197</f>
        <v>110115.54</v>
      </c>
      <c r="G189" s="310">
        <f>+G190+G191+G192+G193+G194+G195+G196+G197</f>
        <v>141524.56</v>
      </c>
      <c r="H189" s="310">
        <f>E189+F189-G189</f>
        <v>698590.98</v>
      </c>
      <c r="I189" s="310">
        <f>SUM(I190:I197)</f>
        <v>698590.98</v>
      </c>
      <c r="J189" s="310">
        <f>H189-I189</f>
        <v>0</v>
      </c>
    </row>
    <row r="190" spans="2:10" ht="12.75">
      <c r="B190" s="117"/>
      <c r="C190" s="114"/>
      <c r="D190" s="114" t="s">
        <v>333</v>
      </c>
      <c r="E190" s="312">
        <v>300000</v>
      </c>
      <c r="F190" s="312">
        <v>80026.53</v>
      </c>
      <c r="G190" s="312">
        <f>'[5]eep'!G180</f>
        <v>0</v>
      </c>
      <c r="H190" s="312">
        <f aca="true" t="shared" si="28" ref="H190:H197">E190+F190-G190</f>
        <v>380026.53</v>
      </c>
      <c r="I190" s="326">
        <v>380026.53</v>
      </c>
      <c r="J190" s="312">
        <f aca="true" t="shared" si="29" ref="J190:J197">H190-I190</f>
        <v>0</v>
      </c>
    </row>
    <row r="191" spans="2:10" ht="12.75">
      <c r="B191" s="117"/>
      <c r="C191" s="114"/>
      <c r="D191" s="114" t="s">
        <v>334</v>
      </c>
      <c r="E191" s="312">
        <v>80000</v>
      </c>
      <c r="F191" s="312">
        <v>0</v>
      </c>
      <c r="G191" s="312">
        <v>16268.08</v>
      </c>
      <c r="H191" s="312">
        <f t="shared" si="28"/>
        <v>63731.92</v>
      </c>
      <c r="I191" s="326">
        <v>63731.92</v>
      </c>
      <c r="J191" s="312">
        <f t="shared" si="29"/>
        <v>0</v>
      </c>
    </row>
    <row r="192" spans="2:10" ht="12.75">
      <c r="B192" s="117"/>
      <c r="C192" s="114"/>
      <c r="D192" s="114" t="s">
        <v>335</v>
      </c>
      <c r="E192" s="312">
        <v>0</v>
      </c>
      <c r="F192" s="312">
        <v>0</v>
      </c>
      <c r="G192" s="312">
        <v>0</v>
      </c>
      <c r="H192" s="312">
        <f t="shared" si="28"/>
        <v>0</v>
      </c>
      <c r="I192" s="325">
        <f>'[5]eep'!I182</f>
        <v>0</v>
      </c>
      <c r="J192" s="312">
        <f t="shared" si="29"/>
        <v>0</v>
      </c>
    </row>
    <row r="193" spans="2:10" ht="12.75">
      <c r="B193" s="117"/>
      <c r="C193" s="114"/>
      <c r="D193" s="114" t="s">
        <v>336</v>
      </c>
      <c r="E193" s="312">
        <v>0</v>
      </c>
      <c r="F193" s="312">
        <v>0</v>
      </c>
      <c r="G193" s="312">
        <v>0</v>
      </c>
      <c r="H193" s="312">
        <f t="shared" si="28"/>
        <v>0</v>
      </c>
      <c r="I193" s="325">
        <f>'[5]eep'!I183</f>
        <v>0</v>
      </c>
      <c r="J193" s="312">
        <f t="shared" si="29"/>
        <v>0</v>
      </c>
    </row>
    <row r="194" spans="2:10" ht="12.75">
      <c r="B194" s="117"/>
      <c r="C194" s="114"/>
      <c r="D194" s="114" t="s">
        <v>337</v>
      </c>
      <c r="E194" s="312">
        <v>150000</v>
      </c>
      <c r="F194" s="312">
        <v>30089.01</v>
      </c>
      <c r="G194" s="312">
        <v>0</v>
      </c>
      <c r="H194" s="312">
        <f t="shared" si="28"/>
        <v>180089.01</v>
      </c>
      <c r="I194" s="326">
        <v>180089.01</v>
      </c>
      <c r="J194" s="312">
        <f t="shared" si="29"/>
        <v>0</v>
      </c>
    </row>
    <row r="195" spans="2:10" ht="25.5">
      <c r="B195" s="117"/>
      <c r="C195" s="114"/>
      <c r="D195" s="114" t="s">
        <v>338</v>
      </c>
      <c r="E195" s="312">
        <v>200000</v>
      </c>
      <c r="F195" s="312">
        <v>0</v>
      </c>
      <c r="G195" s="312">
        <v>125256.48</v>
      </c>
      <c r="H195" s="312">
        <f t="shared" si="28"/>
        <v>74743.52</v>
      </c>
      <c r="I195" s="326">
        <v>74743.52</v>
      </c>
      <c r="J195" s="312">
        <f t="shared" si="29"/>
        <v>0</v>
      </c>
    </row>
    <row r="196" spans="2:10" ht="25.5">
      <c r="B196" s="117"/>
      <c r="C196" s="114"/>
      <c r="D196" s="114" t="s">
        <v>339</v>
      </c>
      <c r="E196" s="312">
        <v>0</v>
      </c>
      <c r="F196" s="312">
        <f>'[5]eep'!F186</f>
        <v>0</v>
      </c>
      <c r="G196" s="312">
        <f>'[5]eep'!G186</f>
        <v>0</v>
      </c>
      <c r="H196" s="312">
        <f t="shared" si="28"/>
        <v>0</v>
      </c>
      <c r="I196" s="325">
        <f>'[5]eep'!I186</f>
        <v>0</v>
      </c>
      <c r="J196" s="312">
        <f t="shared" si="29"/>
        <v>0</v>
      </c>
    </row>
    <row r="197" spans="2:10" ht="12.75">
      <c r="B197" s="117"/>
      <c r="C197" s="114"/>
      <c r="D197" s="114" t="s">
        <v>340</v>
      </c>
      <c r="E197" s="312">
        <v>0</v>
      </c>
      <c r="F197" s="312">
        <f>'[5]eep'!F187</f>
        <v>0</v>
      </c>
      <c r="G197" s="312">
        <f>'[5]eep'!G187</f>
        <v>0</v>
      </c>
      <c r="H197" s="312">
        <f t="shared" si="28"/>
        <v>0</v>
      </c>
      <c r="I197" s="325">
        <f>'[5]eep'!I187</f>
        <v>0</v>
      </c>
      <c r="J197" s="312">
        <f t="shared" si="29"/>
        <v>0</v>
      </c>
    </row>
    <row r="198" spans="2:10" ht="12.75">
      <c r="B198" s="117"/>
      <c r="C198" s="114"/>
      <c r="D198" s="114"/>
      <c r="E198" s="312"/>
      <c r="F198" s="312"/>
      <c r="G198" s="312"/>
      <c r="H198" s="312"/>
      <c r="I198" s="325"/>
      <c r="J198" s="312"/>
    </row>
    <row r="199" spans="2:10" ht="12.75">
      <c r="B199" s="117"/>
      <c r="C199" s="114"/>
      <c r="D199" s="115" t="s">
        <v>341</v>
      </c>
      <c r="E199" s="310">
        <f>E200+E201+E202+E203+E204+E205+E206</f>
        <v>60000</v>
      </c>
      <c r="F199" s="310">
        <f>SUM(F200:F207)</f>
        <v>103412.31</v>
      </c>
      <c r="G199" s="310">
        <f>SUM(G200:G207)</f>
        <v>0</v>
      </c>
      <c r="H199" s="310">
        <f>SUM(H200:H207)</f>
        <v>163412.31</v>
      </c>
      <c r="I199" s="310">
        <f>SUM(I200:I207)</f>
        <v>163412.31</v>
      </c>
      <c r="J199" s="310">
        <f>H199-I199</f>
        <v>0</v>
      </c>
    </row>
    <row r="200" spans="2:10" ht="25.5">
      <c r="B200" s="117"/>
      <c r="C200" s="114"/>
      <c r="D200" s="114" t="s">
        <v>342</v>
      </c>
      <c r="E200" s="312">
        <v>0</v>
      </c>
      <c r="F200" s="312">
        <f>'[5]eep'!F190</f>
        <v>0</v>
      </c>
      <c r="G200" s="312">
        <f>'[5]eep'!G190</f>
        <v>0</v>
      </c>
      <c r="H200" s="312">
        <f aca="true" t="shared" si="30" ref="H200:H205">E200+F200-G200</f>
        <v>0</v>
      </c>
      <c r="I200" s="325">
        <f>'[5]eep'!I190</f>
        <v>0</v>
      </c>
      <c r="J200" s="312">
        <f>H200-I200</f>
        <v>0</v>
      </c>
    </row>
    <row r="201" spans="2:10" ht="38.25">
      <c r="B201" s="117"/>
      <c r="C201" s="114"/>
      <c r="D201" s="114" t="s">
        <v>343</v>
      </c>
      <c r="E201" s="312">
        <v>0</v>
      </c>
      <c r="F201" s="312">
        <f>'[5]eep'!F191</f>
        <v>0</v>
      </c>
      <c r="G201" s="312">
        <f>'[5]eep'!G191</f>
        <v>0</v>
      </c>
      <c r="H201" s="312">
        <f t="shared" si="30"/>
        <v>0</v>
      </c>
      <c r="I201" s="325">
        <f>'[5]eep'!I191</f>
        <v>0</v>
      </c>
      <c r="J201" s="312">
        <f>H201-I201</f>
        <v>0</v>
      </c>
    </row>
    <row r="202" spans="2:10" ht="25.5">
      <c r="B202" s="117"/>
      <c r="C202" s="114"/>
      <c r="D202" s="114" t="s">
        <v>344</v>
      </c>
      <c r="E202" s="312">
        <v>0</v>
      </c>
      <c r="F202" s="312">
        <f>'[5]eep'!F192</f>
        <v>0</v>
      </c>
      <c r="G202" s="312">
        <f>'[5]eep'!G192</f>
        <v>0</v>
      </c>
      <c r="H202" s="312">
        <f t="shared" si="30"/>
        <v>0</v>
      </c>
      <c r="I202" s="325">
        <f>'[5]eep'!I192</f>
        <v>0</v>
      </c>
      <c r="J202" s="312">
        <f>H202-I202</f>
        <v>0</v>
      </c>
    </row>
    <row r="203" spans="2:10" ht="25.5">
      <c r="B203" s="117"/>
      <c r="C203" s="114"/>
      <c r="D203" s="114" t="s">
        <v>345</v>
      </c>
      <c r="E203" s="312">
        <v>60000</v>
      </c>
      <c r="F203" s="312">
        <v>103412.31</v>
      </c>
      <c r="G203" s="312">
        <f>'[5]eep'!G193</f>
        <v>0</v>
      </c>
      <c r="H203" s="312">
        <f t="shared" si="30"/>
        <v>163412.31</v>
      </c>
      <c r="I203" s="325">
        <v>163412.31</v>
      </c>
      <c r="J203" s="312">
        <f>H203-I203</f>
        <v>0</v>
      </c>
    </row>
    <row r="204" spans="2:10" ht="25.5">
      <c r="B204" s="117"/>
      <c r="C204" s="114"/>
      <c r="D204" s="114" t="s">
        <v>346</v>
      </c>
      <c r="E204" s="312">
        <v>0</v>
      </c>
      <c r="F204" s="312">
        <f>'[5]eep'!F194</f>
        <v>0</v>
      </c>
      <c r="G204" s="312">
        <f>'[5]eep'!G194</f>
        <v>0</v>
      </c>
      <c r="H204" s="312">
        <f t="shared" si="30"/>
        <v>0</v>
      </c>
      <c r="I204" s="325">
        <f>'[5]eep'!I194</f>
        <v>0</v>
      </c>
      <c r="J204" s="312">
        <f>'[5]eep'!J194</f>
        <v>0</v>
      </c>
    </row>
    <row r="205" spans="2:10" ht="25.5">
      <c r="B205" s="117"/>
      <c r="C205" s="114"/>
      <c r="D205" s="114" t="s">
        <v>347</v>
      </c>
      <c r="E205" s="312">
        <v>0</v>
      </c>
      <c r="F205" s="312">
        <f>'[5]eep'!F195</f>
        <v>0</v>
      </c>
      <c r="G205" s="312">
        <f>'[5]eep'!G195</f>
        <v>0</v>
      </c>
      <c r="H205" s="312">
        <f t="shared" si="30"/>
        <v>0</v>
      </c>
      <c r="I205" s="325">
        <f>'[5]eep'!I195</f>
        <v>0</v>
      </c>
      <c r="J205" s="312">
        <f>'[5]eep'!J195</f>
        <v>0</v>
      </c>
    </row>
    <row r="206" spans="2:10" ht="12.75">
      <c r="B206" s="117"/>
      <c r="C206" s="114"/>
      <c r="D206" s="114" t="s">
        <v>348</v>
      </c>
      <c r="E206" s="312">
        <v>0</v>
      </c>
      <c r="F206" s="312">
        <f>'[5]eep'!F196</f>
        <v>0</v>
      </c>
      <c r="G206" s="312">
        <f>'[5]eep'!G196</f>
        <v>0</v>
      </c>
      <c r="H206" s="312">
        <f>E206+F206-G206</f>
        <v>0</v>
      </c>
      <c r="I206" s="325">
        <f>'[5]eep'!I196</f>
        <v>0</v>
      </c>
      <c r="J206" s="312">
        <f>'[5]eep'!J196</f>
        <v>0</v>
      </c>
    </row>
    <row r="207" spans="2:10" ht="12.75">
      <c r="B207" s="117"/>
      <c r="C207" s="114"/>
      <c r="D207" s="114"/>
      <c r="E207" s="312"/>
      <c r="F207" s="312"/>
      <c r="G207" s="312"/>
      <c r="H207" s="312"/>
      <c r="I207" s="325"/>
      <c r="J207" s="312"/>
    </row>
    <row r="208" spans="2:10" ht="12.75">
      <c r="B208" s="117"/>
      <c r="C208" s="114"/>
      <c r="D208" s="115" t="s">
        <v>349</v>
      </c>
      <c r="E208" s="310">
        <f>E209+E210+E211+E212</f>
        <v>0</v>
      </c>
      <c r="F208" s="310">
        <f>F209+F210+F211+F212</f>
        <v>12429.84</v>
      </c>
      <c r="G208" s="310">
        <f>G209+G210+G211+G212</f>
        <v>0</v>
      </c>
      <c r="H208" s="310">
        <f>E208+F208-G208</f>
        <v>12429.84</v>
      </c>
      <c r="I208" s="310">
        <f>I209+I210+I211+I212</f>
        <v>12429.84</v>
      </c>
      <c r="J208" s="310">
        <f>H208-I208</f>
        <v>0</v>
      </c>
    </row>
    <row r="209" spans="2:10" ht="12.75">
      <c r="B209" s="117"/>
      <c r="C209" s="114"/>
      <c r="D209" s="114" t="s">
        <v>350</v>
      </c>
      <c r="E209" s="312">
        <v>0</v>
      </c>
      <c r="F209" s="325">
        <v>12429.84</v>
      </c>
      <c r="G209" s="312">
        <v>0</v>
      </c>
      <c r="H209" s="312">
        <f>E209+F209-G209</f>
        <v>12429.84</v>
      </c>
      <c r="I209" s="325">
        <v>12429.84</v>
      </c>
      <c r="J209" s="312">
        <f>H209-I209</f>
        <v>0</v>
      </c>
    </row>
    <row r="210" spans="2:10" ht="12.75">
      <c r="B210" s="117"/>
      <c r="C210" s="114"/>
      <c r="D210" s="114" t="s">
        <v>351</v>
      </c>
      <c r="E210" s="312">
        <v>0</v>
      </c>
      <c r="F210" s="312">
        <v>0</v>
      </c>
      <c r="G210" s="312">
        <v>0</v>
      </c>
      <c r="H210" s="312">
        <f>E210+F210-G210</f>
        <v>0</v>
      </c>
      <c r="I210" s="325">
        <v>0</v>
      </c>
      <c r="J210" s="312">
        <f>H210-I210</f>
        <v>0</v>
      </c>
    </row>
    <row r="211" spans="2:10" ht="12.75">
      <c r="B211" s="117"/>
      <c r="C211" s="114"/>
      <c r="D211" s="114" t="s">
        <v>352</v>
      </c>
      <c r="E211" s="312">
        <v>0</v>
      </c>
      <c r="F211" s="312">
        <v>0</v>
      </c>
      <c r="G211" s="312">
        <v>0</v>
      </c>
      <c r="H211" s="312">
        <f>E211+F211-G211</f>
        <v>0</v>
      </c>
      <c r="I211" s="325">
        <v>0</v>
      </c>
      <c r="J211" s="312">
        <f>H211-I211</f>
        <v>0</v>
      </c>
    </row>
    <row r="212" spans="2:10" ht="25.5">
      <c r="B212" s="117"/>
      <c r="C212" s="114"/>
      <c r="D212" s="114" t="s">
        <v>353</v>
      </c>
      <c r="E212" s="312">
        <v>0</v>
      </c>
      <c r="F212" s="312">
        <v>0</v>
      </c>
      <c r="G212" s="312">
        <v>0</v>
      </c>
      <c r="H212" s="312">
        <f>E212+F212-G212</f>
        <v>0</v>
      </c>
      <c r="I212" s="325">
        <v>0</v>
      </c>
      <c r="J212" s="312">
        <f>H212-I212</f>
        <v>0</v>
      </c>
    </row>
    <row r="213" spans="2:10" ht="12.75">
      <c r="B213" s="117"/>
      <c r="C213" s="114"/>
      <c r="D213" s="114"/>
      <c r="E213" s="312"/>
      <c r="F213" s="312"/>
      <c r="G213" s="312"/>
      <c r="H213" s="312"/>
      <c r="I213" s="325"/>
      <c r="J213" s="312"/>
    </row>
    <row r="214" spans="2:10" ht="12.75">
      <c r="B214" s="117"/>
      <c r="C214" s="114"/>
      <c r="D214" s="115" t="s">
        <v>354</v>
      </c>
      <c r="E214" s="310">
        <f>E215+E216+E217+E218+E219+E220+E221+E222+E223+E224</f>
        <v>430000</v>
      </c>
      <c r="F214" s="310">
        <f>F215+F216+F217+F218+F219+F220+F221+F222+F223+F224</f>
        <v>951866.55</v>
      </c>
      <c r="G214" s="310">
        <f>G215+G216+G217+G218+G219+G220+G221+G222+G223+G224</f>
        <v>205791.14</v>
      </c>
      <c r="H214" s="310">
        <f>E214+F214-G214</f>
        <v>1176075.4100000001</v>
      </c>
      <c r="I214" s="310">
        <f>SUM(I215:I224)</f>
        <v>1176075.41</v>
      </c>
      <c r="J214" s="310">
        <f>H214-I214</f>
        <v>0</v>
      </c>
    </row>
    <row r="215" spans="2:10" ht="12.75">
      <c r="B215" s="117"/>
      <c r="C215" s="114"/>
      <c r="D215" s="114" t="s">
        <v>712</v>
      </c>
      <c r="E215" s="312">
        <v>50000</v>
      </c>
      <c r="F215" s="312">
        <v>0</v>
      </c>
      <c r="G215" s="312">
        <v>50000</v>
      </c>
      <c r="H215" s="312">
        <f aca="true" t="shared" si="31" ref="H215:H224">E215+F215-G215</f>
        <v>0</v>
      </c>
      <c r="I215" s="325">
        <v>0</v>
      </c>
      <c r="J215" s="312">
        <f aca="true" t="shared" si="32" ref="J215:J224">H215-I215</f>
        <v>0</v>
      </c>
    </row>
    <row r="216" spans="2:10" ht="12.75">
      <c r="B216" s="117"/>
      <c r="C216" s="114"/>
      <c r="D216" s="114" t="s">
        <v>713</v>
      </c>
      <c r="E216" s="312">
        <v>20000</v>
      </c>
      <c r="F216" s="312">
        <v>0</v>
      </c>
      <c r="G216" s="312">
        <v>20000</v>
      </c>
      <c r="H216" s="312">
        <f t="shared" si="31"/>
        <v>0</v>
      </c>
      <c r="I216" s="325">
        <v>0</v>
      </c>
      <c r="J216" s="312">
        <f t="shared" si="32"/>
        <v>0</v>
      </c>
    </row>
    <row r="217" spans="2:10" ht="12.75">
      <c r="B217" s="117"/>
      <c r="C217" s="114"/>
      <c r="D217" s="114" t="s">
        <v>714</v>
      </c>
      <c r="E217" s="312">
        <v>100000</v>
      </c>
      <c r="F217" s="312">
        <v>0</v>
      </c>
      <c r="G217" s="312">
        <v>45791.14</v>
      </c>
      <c r="H217" s="312">
        <f t="shared" si="31"/>
        <v>54208.86</v>
      </c>
      <c r="I217" s="325">
        <v>54208.86</v>
      </c>
      <c r="J217" s="312">
        <f t="shared" si="32"/>
        <v>0</v>
      </c>
    </row>
    <row r="218" spans="2:10" ht="12.75">
      <c r="B218" s="117"/>
      <c r="C218" s="114"/>
      <c r="D218" s="114" t="s">
        <v>355</v>
      </c>
      <c r="E218" s="312">
        <v>0</v>
      </c>
      <c r="F218" s="312">
        <v>0</v>
      </c>
      <c r="G218" s="312">
        <v>0</v>
      </c>
      <c r="H218" s="312">
        <f t="shared" si="31"/>
        <v>0</v>
      </c>
      <c r="I218" s="326">
        <v>0</v>
      </c>
      <c r="J218" s="312">
        <f t="shared" si="32"/>
        <v>0</v>
      </c>
    </row>
    <row r="219" spans="2:10" ht="12.75">
      <c r="B219" s="117"/>
      <c r="C219" s="114"/>
      <c r="D219" s="114" t="s">
        <v>356</v>
      </c>
      <c r="E219" s="312">
        <v>0</v>
      </c>
      <c r="F219" s="312">
        <v>3155.2</v>
      </c>
      <c r="G219" s="312">
        <v>0</v>
      </c>
      <c r="H219" s="312">
        <f t="shared" si="31"/>
        <v>3155.2</v>
      </c>
      <c r="I219" s="326">
        <v>3155.2</v>
      </c>
      <c r="J219" s="312">
        <f t="shared" si="32"/>
        <v>0</v>
      </c>
    </row>
    <row r="220" spans="2:10" ht="12.75">
      <c r="B220" s="117"/>
      <c r="C220" s="114"/>
      <c r="D220" s="114" t="s">
        <v>357</v>
      </c>
      <c r="E220" s="312">
        <v>130000</v>
      </c>
      <c r="F220" s="312">
        <v>746619.28</v>
      </c>
      <c r="G220" s="312">
        <v>0</v>
      </c>
      <c r="H220" s="312">
        <f t="shared" si="31"/>
        <v>876619.28</v>
      </c>
      <c r="I220" s="326">
        <v>876619.28</v>
      </c>
      <c r="J220" s="312">
        <f t="shared" si="32"/>
        <v>0</v>
      </c>
    </row>
    <row r="221" spans="2:10" ht="12.75">
      <c r="B221" s="117"/>
      <c r="C221" s="114"/>
      <c r="D221" s="114" t="s">
        <v>358</v>
      </c>
      <c r="E221" s="312">
        <v>20000</v>
      </c>
      <c r="F221" s="312">
        <v>152569.41</v>
      </c>
      <c r="G221" s="312">
        <v>0</v>
      </c>
      <c r="H221" s="312">
        <f t="shared" si="31"/>
        <v>172569.41</v>
      </c>
      <c r="I221" s="326">
        <v>172569.41</v>
      </c>
      <c r="J221" s="312">
        <f t="shared" si="32"/>
        <v>0</v>
      </c>
    </row>
    <row r="222" spans="2:10" ht="25.5">
      <c r="B222" s="117"/>
      <c r="C222" s="114"/>
      <c r="D222" s="114" t="s">
        <v>359</v>
      </c>
      <c r="E222" s="335">
        <v>0</v>
      </c>
      <c r="F222" s="335">
        <v>0</v>
      </c>
      <c r="G222" s="335">
        <v>0</v>
      </c>
      <c r="H222" s="335">
        <f t="shared" si="31"/>
        <v>0</v>
      </c>
      <c r="I222" s="336">
        <v>0</v>
      </c>
      <c r="J222" s="335">
        <f t="shared" si="32"/>
        <v>0</v>
      </c>
    </row>
    <row r="223" spans="2:10" ht="12.75">
      <c r="B223" s="117"/>
      <c r="C223" s="114"/>
      <c r="D223" s="114" t="s">
        <v>715</v>
      </c>
      <c r="E223" s="312">
        <v>20000</v>
      </c>
      <c r="F223" s="312">
        <v>49522.66</v>
      </c>
      <c r="G223" s="312">
        <v>0</v>
      </c>
      <c r="H223" s="312">
        <f t="shared" si="31"/>
        <v>69522.66</v>
      </c>
      <c r="I223" s="326">
        <v>69522.66</v>
      </c>
      <c r="J223" s="312">
        <f t="shared" si="32"/>
        <v>0</v>
      </c>
    </row>
    <row r="224" spans="2:10" ht="12.75">
      <c r="B224" s="117"/>
      <c r="C224" s="114"/>
      <c r="D224" s="114" t="s">
        <v>716</v>
      </c>
      <c r="E224" s="312">
        <v>90000</v>
      </c>
      <c r="F224" s="312">
        <v>0</v>
      </c>
      <c r="G224" s="312">
        <v>90000</v>
      </c>
      <c r="H224" s="312">
        <f t="shared" si="31"/>
        <v>0</v>
      </c>
      <c r="I224" s="326">
        <v>0</v>
      </c>
      <c r="J224" s="312">
        <f t="shared" si="32"/>
        <v>0</v>
      </c>
    </row>
    <row r="225" spans="2:10" ht="12.75">
      <c r="B225" s="117"/>
      <c r="C225" s="114"/>
      <c r="D225" s="114"/>
      <c r="E225" s="312"/>
      <c r="F225" s="312"/>
      <c r="G225" s="312"/>
      <c r="H225" s="312"/>
      <c r="I225" s="325"/>
      <c r="J225" s="312"/>
    </row>
    <row r="226" spans="2:10" ht="25.5">
      <c r="B226" s="117"/>
      <c r="C226" s="114"/>
      <c r="D226" s="115" t="s">
        <v>360</v>
      </c>
      <c r="E226" s="310">
        <f>E227+E228+E229+E230+E231+E232+E233</f>
        <v>0</v>
      </c>
      <c r="F226" s="310">
        <f>F227+F228+F229+F230+F231+F232+F233</f>
        <v>0</v>
      </c>
      <c r="G226" s="310">
        <f>G227+G228+G229+G230+G231+G232+G233</f>
        <v>0</v>
      </c>
      <c r="H226" s="310">
        <f>E226+F226-G226</f>
        <v>0</v>
      </c>
      <c r="I226" s="310">
        <f>I227+I228+I229+I230+I231+I232+I233</f>
        <v>0</v>
      </c>
      <c r="J226" s="310">
        <f>H226-I226</f>
        <v>0</v>
      </c>
    </row>
    <row r="227" spans="2:10" ht="12.75">
      <c r="B227" s="117"/>
      <c r="C227" s="114"/>
      <c r="D227" s="114" t="s">
        <v>361</v>
      </c>
      <c r="E227" s="312">
        <v>0</v>
      </c>
      <c r="F227" s="312">
        <v>0</v>
      </c>
      <c r="G227" s="312">
        <v>0</v>
      </c>
      <c r="H227" s="312">
        <f aca="true" t="shared" si="33" ref="H227:H233">E227+F227-G227</f>
        <v>0</v>
      </c>
      <c r="I227" s="312">
        <v>0</v>
      </c>
      <c r="J227" s="312">
        <f aca="true" t="shared" si="34" ref="J227:J233">H227-I227</f>
        <v>0</v>
      </c>
    </row>
    <row r="228" spans="2:10" ht="12.75">
      <c r="B228" s="117"/>
      <c r="C228" s="114"/>
      <c r="D228" s="114" t="s">
        <v>362</v>
      </c>
      <c r="E228" s="312">
        <v>0</v>
      </c>
      <c r="F228" s="312">
        <v>0</v>
      </c>
      <c r="G228" s="312">
        <v>0</v>
      </c>
      <c r="H228" s="312">
        <f t="shared" si="33"/>
        <v>0</v>
      </c>
      <c r="I228" s="312">
        <v>0</v>
      </c>
      <c r="J228" s="312">
        <f t="shared" si="34"/>
        <v>0</v>
      </c>
    </row>
    <row r="229" spans="2:10" ht="12.75">
      <c r="B229" s="117"/>
      <c r="C229" s="114"/>
      <c r="D229" s="114" t="s">
        <v>363</v>
      </c>
      <c r="E229" s="312">
        <v>0</v>
      </c>
      <c r="F229" s="312">
        <v>0</v>
      </c>
      <c r="G229" s="312">
        <v>0</v>
      </c>
      <c r="H229" s="312">
        <f t="shared" si="33"/>
        <v>0</v>
      </c>
      <c r="I229" s="312">
        <v>0</v>
      </c>
      <c r="J229" s="312">
        <f t="shared" si="34"/>
        <v>0</v>
      </c>
    </row>
    <row r="230" spans="2:10" ht="12.75">
      <c r="B230" s="117"/>
      <c r="C230" s="114"/>
      <c r="D230" s="114" t="s">
        <v>364</v>
      </c>
      <c r="E230" s="312">
        <v>0</v>
      </c>
      <c r="F230" s="312">
        <v>0</v>
      </c>
      <c r="G230" s="312">
        <v>0</v>
      </c>
      <c r="H230" s="312">
        <f t="shared" si="33"/>
        <v>0</v>
      </c>
      <c r="I230" s="312">
        <v>0</v>
      </c>
      <c r="J230" s="312">
        <f t="shared" si="34"/>
        <v>0</v>
      </c>
    </row>
    <row r="231" spans="2:10" ht="12.75">
      <c r="B231" s="117"/>
      <c r="C231" s="114"/>
      <c r="D231" s="114" t="s">
        <v>365</v>
      </c>
      <c r="E231" s="312">
        <v>0</v>
      </c>
      <c r="F231" s="312">
        <v>0</v>
      </c>
      <c r="G231" s="312">
        <v>0</v>
      </c>
      <c r="H231" s="312">
        <f t="shared" si="33"/>
        <v>0</v>
      </c>
      <c r="I231" s="312">
        <v>0</v>
      </c>
      <c r="J231" s="312">
        <f t="shared" si="34"/>
        <v>0</v>
      </c>
    </row>
    <row r="232" spans="2:10" ht="12.75">
      <c r="B232" s="117"/>
      <c r="C232" s="114"/>
      <c r="D232" s="114" t="s">
        <v>366</v>
      </c>
      <c r="E232" s="312">
        <v>0</v>
      </c>
      <c r="F232" s="312">
        <v>0</v>
      </c>
      <c r="G232" s="312">
        <v>0</v>
      </c>
      <c r="H232" s="312">
        <f t="shared" si="33"/>
        <v>0</v>
      </c>
      <c r="I232" s="312">
        <v>0</v>
      </c>
      <c r="J232" s="312">
        <f t="shared" si="34"/>
        <v>0</v>
      </c>
    </row>
    <row r="233" spans="2:10" ht="25.5">
      <c r="B233" s="117"/>
      <c r="C233" s="114"/>
      <c r="D233" s="114" t="s">
        <v>367</v>
      </c>
      <c r="E233" s="312">
        <v>0</v>
      </c>
      <c r="F233" s="312">
        <v>0</v>
      </c>
      <c r="G233" s="312">
        <v>0</v>
      </c>
      <c r="H233" s="312">
        <f t="shared" si="33"/>
        <v>0</v>
      </c>
      <c r="I233" s="312">
        <v>0</v>
      </c>
      <c r="J233" s="312">
        <f t="shared" si="34"/>
        <v>0</v>
      </c>
    </row>
    <row r="234" spans="2:10" ht="12.75">
      <c r="B234" s="117"/>
      <c r="C234" s="114"/>
      <c r="D234" s="114"/>
      <c r="E234" s="312"/>
      <c r="F234" s="312"/>
      <c r="G234" s="312"/>
      <c r="H234" s="312"/>
      <c r="I234" s="325"/>
      <c r="J234" s="312"/>
    </row>
    <row r="235" spans="2:10" ht="12.75">
      <c r="B235" s="117"/>
      <c r="C235" s="114"/>
      <c r="D235" s="115" t="s">
        <v>368</v>
      </c>
      <c r="E235" s="310">
        <f>E236+E237+E238+E239+E240</f>
        <v>1579000</v>
      </c>
      <c r="F235" s="310">
        <f>F236+F237+F238+F239+F240</f>
        <v>446583.87</v>
      </c>
      <c r="G235" s="310">
        <f>G236+G237+G238+G239+G240</f>
        <v>0</v>
      </c>
      <c r="H235" s="310">
        <f>E235+F235-G235</f>
        <v>2025583.87</v>
      </c>
      <c r="I235" s="310">
        <f>I236+I237+I238+I239+I240</f>
        <v>2025583.87</v>
      </c>
      <c r="J235" s="310">
        <f>H235-I235</f>
        <v>0</v>
      </c>
    </row>
    <row r="236" spans="2:10" ht="38.25">
      <c r="B236" s="117"/>
      <c r="C236" s="114"/>
      <c r="D236" s="114" t="s">
        <v>369</v>
      </c>
      <c r="E236" s="312">
        <v>0</v>
      </c>
      <c r="F236" s="312">
        <v>0</v>
      </c>
      <c r="G236" s="312">
        <v>0</v>
      </c>
      <c r="H236" s="312">
        <f>E236+F236-G236</f>
        <v>0</v>
      </c>
      <c r="I236" s="312">
        <v>0</v>
      </c>
      <c r="J236" s="312">
        <f>H236-I236</f>
        <v>0</v>
      </c>
    </row>
    <row r="237" spans="2:10" ht="38.25">
      <c r="B237" s="117"/>
      <c r="C237" s="114"/>
      <c r="D237" s="114" t="s">
        <v>370</v>
      </c>
      <c r="E237" s="312">
        <v>1579000</v>
      </c>
      <c r="F237" s="312">
        <v>446583.87</v>
      </c>
      <c r="G237" s="312">
        <v>0</v>
      </c>
      <c r="H237" s="312">
        <f>E237+F237-G237</f>
        <v>2025583.87</v>
      </c>
      <c r="I237" s="312">
        <v>2025583.87</v>
      </c>
      <c r="J237" s="312">
        <f>H237-I237</f>
        <v>0</v>
      </c>
    </row>
    <row r="238" spans="2:10" ht="38.25">
      <c r="B238" s="117"/>
      <c r="C238" s="114"/>
      <c r="D238" s="114" t="s">
        <v>371</v>
      </c>
      <c r="E238" s="312">
        <v>0</v>
      </c>
      <c r="F238" s="312">
        <v>0</v>
      </c>
      <c r="G238" s="312">
        <v>0</v>
      </c>
      <c r="H238" s="312">
        <f>E238+F238-G238</f>
        <v>0</v>
      </c>
      <c r="I238" s="312">
        <v>0</v>
      </c>
      <c r="J238" s="312">
        <f>H238-I238</f>
        <v>0</v>
      </c>
    </row>
    <row r="239" spans="2:10" ht="12.75">
      <c r="B239" s="117"/>
      <c r="C239" s="114"/>
      <c r="D239" s="114" t="s">
        <v>372</v>
      </c>
      <c r="E239" s="312">
        <v>0</v>
      </c>
      <c r="F239" s="312">
        <v>0</v>
      </c>
      <c r="G239" s="312">
        <v>0</v>
      </c>
      <c r="H239" s="312">
        <f>E239+F239-G239</f>
        <v>0</v>
      </c>
      <c r="I239" s="312">
        <v>0</v>
      </c>
      <c r="J239" s="312">
        <f>H239-I239</f>
        <v>0</v>
      </c>
    </row>
    <row r="240" spans="2:10" ht="12.75">
      <c r="B240" s="117"/>
      <c r="C240" s="114"/>
      <c r="D240" s="114"/>
      <c r="E240" s="312"/>
      <c r="F240" s="312"/>
      <c r="G240" s="312"/>
      <c r="H240" s="312"/>
      <c r="I240" s="325"/>
      <c r="J240" s="312"/>
    </row>
    <row r="241" spans="2:10" ht="25.5">
      <c r="B241" s="117"/>
      <c r="C241" s="114"/>
      <c r="D241" s="115" t="s">
        <v>373</v>
      </c>
      <c r="E241" s="310">
        <f>E242+E243+E244+E245</f>
        <v>370000</v>
      </c>
      <c r="F241" s="310">
        <f>F242+F243+F244+F245</f>
        <v>0</v>
      </c>
      <c r="G241" s="310">
        <f>G242+G243+G244+G245</f>
        <v>198639.62</v>
      </c>
      <c r="H241" s="310">
        <f>E241+F241-G241</f>
        <v>171360.38</v>
      </c>
      <c r="I241" s="310">
        <f>I242+I243+I244+I245</f>
        <v>171360.38</v>
      </c>
      <c r="J241" s="310">
        <f>H241-I241</f>
        <v>0</v>
      </c>
    </row>
    <row r="242" spans="2:10" ht="12.75">
      <c r="B242" s="117"/>
      <c r="C242" s="114"/>
      <c r="D242" s="114" t="s">
        <v>374</v>
      </c>
      <c r="E242" s="312">
        <v>200000</v>
      </c>
      <c r="F242" s="312">
        <v>0</v>
      </c>
      <c r="G242" s="312">
        <v>62453.62</v>
      </c>
      <c r="H242" s="312">
        <f>E242+F242-G242</f>
        <v>137546.38</v>
      </c>
      <c r="I242" s="312">
        <v>137546.38</v>
      </c>
      <c r="J242" s="312">
        <f>H242-I242</f>
        <v>0</v>
      </c>
    </row>
    <row r="243" spans="2:10" ht="12.75">
      <c r="B243" s="117"/>
      <c r="C243" s="114"/>
      <c r="D243" s="114" t="s">
        <v>375</v>
      </c>
      <c r="E243" s="312">
        <v>0</v>
      </c>
      <c r="F243" s="312">
        <v>0</v>
      </c>
      <c r="G243" s="312">
        <v>0</v>
      </c>
      <c r="H243" s="312">
        <f>E243+F243-G243</f>
        <v>0</v>
      </c>
      <c r="I243" s="312">
        <v>0</v>
      </c>
      <c r="J243" s="312">
        <f>H243-I243</f>
        <v>0</v>
      </c>
    </row>
    <row r="244" spans="2:10" ht="12.75">
      <c r="B244" s="117"/>
      <c r="C244" s="114"/>
      <c r="D244" s="114" t="s">
        <v>376</v>
      </c>
      <c r="E244" s="312">
        <v>120000</v>
      </c>
      <c r="F244" s="312">
        <v>0</v>
      </c>
      <c r="G244" s="312">
        <v>86186</v>
      </c>
      <c r="H244" s="312">
        <f>E244+F244-G244</f>
        <v>33814</v>
      </c>
      <c r="I244" s="312">
        <v>33814</v>
      </c>
      <c r="J244" s="312">
        <f>H244-I244</f>
        <v>0</v>
      </c>
    </row>
    <row r="245" spans="2:10" ht="12.75">
      <c r="B245" s="117"/>
      <c r="C245" s="114"/>
      <c r="D245" s="114" t="s">
        <v>711</v>
      </c>
      <c r="E245" s="312">
        <v>50000</v>
      </c>
      <c r="F245" s="312">
        <v>0</v>
      </c>
      <c r="G245" s="312">
        <v>50000</v>
      </c>
      <c r="H245" s="312">
        <f>E245+F245-G245</f>
        <v>0</v>
      </c>
      <c r="I245" s="312">
        <v>0</v>
      </c>
      <c r="J245" s="312">
        <f>H245-I245</f>
        <v>0</v>
      </c>
    </row>
    <row r="246" spans="2:10" ht="12.75">
      <c r="B246" s="117"/>
      <c r="C246" s="114"/>
      <c r="D246" s="114"/>
      <c r="E246" s="312"/>
      <c r="F246" s="312"/>
      <c r="G246" s="312"/>
      <c r="H246" s="312"/>
      <c r="I246" s="325"/>
      <c r="J246" s="312"/>
    </row>
    <row r="247" spans="2:10" ht="25.5">
      <c r="B247" s="117"/>
      <c r="C247" s="114"/>
      <c r="D247" s="115" t="s">
        <v>377</v>
      </c>
      <c r="E247" s="310">
        <f>E248+E249+E250+E251</f>
        <v>0</v>
      </c>
      <c r="F247" s="310">
        <f>F248+F249+F250+F251</f>
        <v>0</v>
      </c>
      <c r="G247" s="310">
        <f>G248+G249+G250+G251</f>
        <v>0</v>
      </c>
      <c r="H247" s="310">
        <f>E247+F247-G247</f>
        <v>0</v>
      </c>
      <c r="I247" s="310">
        <f>I248+I249+I250+I251</f>
        <v>0</v>
      </c>
      <c r="J247" s="310">
        <f>H247-I247</f>
        <v>0</v>
      </c>
    </row>
    <row r="248" spans="2:10" ht="12.75">
      <c r="B248" s="117"/>
      <c r="C248" s="114"/>
      <c r="D248" s="114" t="s">
        <v>378</v>
      </c>
      <c r="E248" s="312">
        <v>0</v>
      </c>
      <c r="F248" s="312">
        <v>0</v>
      </c>
      <c r="G248" s="312">
        <v>0</v>
      </c>
      <c r="H248" s="312">
        <f>E248+F248-G248</f>
        <v>0</v>
      </c>
      <c r="I248" s="312">
        <v>0</v>
      </c>
      <c r="J248" s="312">
        <f>H248-I248</f>
        <v>0</v>
      </c>
    </row>
    <row r="249" spans="2:10" ht="12.75">
      <c r="B249" s="117"/>
      <c r="C249" s="114"/>
      <c r="D249" s="114" t="s">
        <v>379</v>
      </c>
      <c r="E249" s="312">
        <v>0</v>
      </c>
      <c r="F249" s="312">
        <v>0</v>
      </c>
      <c r="G249" s="312">
        <v>0</v>
      </c>
      <c r="H249" s="312">
        <f>E249+F249-G249</f>
        <v>0</v>
      </c>
      <c r="I249" s="312">
        <v>0</v>
      </c>
      <c r="J249" s="312">
        <f>H249-I249</f>
        <v>0</v>
      </c>
    </row>
    <row r="250" spans="2:10" ht="12.75">
      <c r="B250" s="117"/>
      <c r="C250" s="114"/>
      <c r="D250" s="114" t="s">
        <v>380</v>
      </c>
      <c r="E250" s="312">
        <v>0</v>
      </c>
      <c r="F250" s="312">
        <v>0</v>
      </c>
      <c r="G250" s="312">
        <v>0</v>
      </c>
      <c r="H250" s="312">
        <f>E250+F250-G250</f>
        <v>0</v>
      </c>
      <c r="I250" s="312">
        <v>0</v>
      </c>
      <c r="J250" s="312">
        <f>H250-I250</f>
        <v>0</v>
      </c>
    </row>
    <row r="251" spans="2:10" ht="12.75">
      <c r="B251" s="117"/>
      <c r="C251" s="114"/>
      <c r="D251" s="114"/>
      <c r="E251" s="312">
        <v>0</v>
      </c>
      <c r="F251" s="312">
        <v>0</v>
      </c>
      <c r="G251" s="312">
        <v>0</v>
      </c>
      <c r="H251" s="312">
        <f>E251+F251-G251</f>
        <v>0</v>
      </c>
      <c r="I251" s="312">
        <v>0</v>
      </c>
      <c r="J251" s="312">
        <f>H251-I251</f>
        <v>0</v>
      </c>
    </row>
    <row r="252" spans="2:10" ht="12.75">
      <c r="B252" s="117"/>
      <c r="C252" s="114"/>
      <c r="D252" s="114"/>
      <c r="E252" s="312"/>
      <c r="F252" s="312"/>
      <c r="G252" s="312"/>
      <c r="H252" s="312"/>
      <c r="I252" s="325"/>
      <c r="J252" s="312"/>
    </row>
    <row r="253" spans="2:10" ht="12.75">
      <c r="B253" s="117"/>
      <c r="C253" s="114"/>
      <c r="D253" s="115" t="s">
        <v>381</v>
      </c>
      <c r="E253" s="310">
        <f>E254+E255+E256</f>
        <v>0</v>
      </c>
      <c r="F253" s="310">
        <f>F254+F255+F256</f>
        <v>0</v>
      </c>
      <c r="G253" s="310">
        <f>G254+G255+G256</f>
        <v>0</v>
      </c>
      <c r="H253" s="310">
        <f>E253+F253-G253</f>
        <v>0</v>
      </c>
      <c r="I253" s="310">
        <f>I254+I255+I256</f>
        <v>0</v>
      </c>
      <c r="J253" s="310">
        <f>H253-I253</f>
        <v>0</v>
      </c>
    </row>
    <row r="254" spans="2:10" ht="25.5">
      <c r="B254" s="117"/>
      <c r="C254" s="114"/>
      <c r="D254" s="114" t="s">
        <v>382</v>
      </c>
      <c r="E254" s="312">
        <v>0</v>
      </c>
      <c r="F254" s="312">
        <v>0</v>
      </c>
      <c r="G254" s="312">
        <v>0</v>
      </c>
      <c r="H254" s="312">
        <f>E254+F254-G254</f>
        <v>0</v>
      </c>
      <c r="I254" s="312">
        <v>0</v>
      </c>
      <c r="J254" s="312">
        <f>H254-I254</f>
        <v>0</v>
      </c>
    </row>
    <row r="255" spans="2:10" ht="12.75">
      <c r="B255" s="117"/>
      <c r="C255" s="114"/>
      <c r="D255" s="114" t="s">
        <v>383</v>
      </c>
      <c r="E255" s="312">
        <v>0</v>
      </c>
      <c r="F255" s="312">
        <v>0</v>
      </c>
      <c r="G255" s="312">
        <v>0</v>
      </c>
      <c r="H255" s="312">
        <f>E255+F255-G255</f>
        <v>0</v>
      </c>
      <c r="I255" s="312">
        <v>0</v>
      </c>
      <c r="J255" s="312">
        <f>H255-I255</f>
        <v>0</v>
      </c>
    </row>
    <row r="256" spans="2:10" ht="12.75">
      <c r="B256" s="117"/>
      <c r="C256" s="114"/>
      <c r="D256" s="114"/>
      <c r="E256" s="312"/>
      <c r="F256" s="312"/>
      <c r="G256" s="312"/>
      <c r="H256" s="312"/>
      <c r="I256" s="325"/>
      <c r="J256" s="312"/>
    </row>
    <row r="257" spans="2:10" ht="12.75">
      <c r="B257" s="117"/>
      <c r="C257" s="114"/>
      <c r="D257" s="115" t="s">
        <v>384</v>
      </c>
      <c r="E257" s="310">
        <f>E258+E259</f>
        <v>0</v>
      </c>
      <c r="F257" s="310">
        <f>F258+F259</f>
        <v>0</v>
      </c>
      <c r="G257" s="310">
        <f>G258+G259</f>
        <v>0</v>
      </c>
      <c r="H257" s="310">
        <f>E257+F257-G257</f>
        <v>0</v>
      </c>
      <c r="I257" s="310">
        <f>I258+I259</f>
        <v>0</v>
      </c>
      <c r="J257" s="310">
        <f>H257-I257</f>
        <v>0</v>
      </c>
    </row>
    <row r="258" spans="2:10" ht="12.75">
      <c r="B258" s="117"/>
      <c r="C258" s="114"/>
      <c r="D258" s="114" t="s">
        <v>385</v>
      </c>
      <c r="E258" s="312">
        <v>0</v>
      </c>
      <c r="F258" s="312">
        <v>0</v>
      </c>
      <c r="G258" s="312">
        <v>0</v>
      </c>
      <c r="H258" s="312">
        <f>E258+F258-G258</f>
        <v>0</v>
      </c>
      <c r="I258" s="312">
        <v>0</v>
      </c>
      <c r="J258" s="312">
        <f>H258-I258</f>
        <v>0</v>
      </c>
    </row>
    <row r="259" spans="2:10" ht="12.75">
      <c r="B259" s="117"/>
      <c r="C259" s="114"/>
      <c r="D259" s="114" t="s">
        <v>386</v>
      </c>
      <c r="E259" s="312">
        <v>0</v>
      </c>
      <c r="F259" s="312">
        <v>0</v>
      </c>
      <c r="G259" s="312">
        <v>0</v>
      </c>
      <c r="H259" s="312">
        <f>E259+F259-G259</f>
        <v>0</v>
      </c>
      <c r="I259" s="312">
        <v>0</v>
      </c>
      <c r="J259" s="312">
        <f>H259-I259</f>
        <v>0</v>
      </c>
    </row>
    <row r="260" spans="2:10" ht="12.75">
      <c r="B260" s="117"/>
      <c r="C260" s="114"/>
      <c r="D260" s="114"/>
      <c r="E260" s="312"/>
      <c r="F260" s="312"/>
      <c r="G260" s="312"/>
      <c r="H260" s="312"/>
      <c r="I260" s="325"/>
      <c r="J260" s="312"/>
    </row>
    <row r="261" spans="2:10" ht="12.75">
      <c r="B261" s="122"/>
      <c r="C261" s="115"/>
      <c r="D261" s="115" t="s">
        <v>387</v>
      </c>
      <c r="E261" s="310">
        <f>E262</f>
        <v>0</v>
      </c>
      <c r="F261" s="310">
        <f>F262</f>
        <v>0</v>
      </c>
      <c r="G261" s="310">
        <f>G262</f>
        <v>0</v>
      </c>
      <c r="H261" s="310">
        <f>E261+F261-G261</f>
        <v>0</v>
      </c>
      <c r="I261" s="310">
        <f>I262</f>
        <v>0</v>
      </c>
      <c r="J261" s="310">
        <f>H261-I261</f>
        <v>0</v>
      </c>
    </row>
    <row r="262" spans="2:10" ht="12.75">
      <c r="B262" s="117"/>
      <c r="C262" s="114"/>
      <c r="D262" s="114" t="s">
        <v>388</v>
      </c>
      <c r="E262" s="312">
        <v>0</v>
      </c>
      <c r="F262" s="312">
        <v>0</v>
      </c>
      <c r="G262" s="312">
        <v>0</v>
      </c>
      <c r="H262" s="312">
        <f>E262+F262-G262</f>
        <v>0</v>
      </c>
      <c r="I262" s="312">
        <v>0</v>
      </c>
      <c r="J262" s="312">
        <f>H262-I262</f>
        <v>0</v>
      </c>
    </row>
    <row r="263" spans="2:10" ht="12.75">
      <c r="B263" s="117"/>
      <c r="C263" s="114"/>
      <c r="D263" s="114"/>
      <c r="E263" s="312"/>
      <c r="F263" s="312"/>
      <c r="G263" s="312"/>
      <c r="H263" s="312"/>
      <c r="I263" s="325"/>
      <c r="J263" s="312"/>
    </row>
    <row r="264" spans="2:10" ht="12.75">
      <c r="B264" s="113">
        <v>54</v>
      </c>
      <c r="C264" s="123" t="s">
        <v>389</v>
      </c>
      <c r="D264" s="114"/>
      <c r="E264" s="310">
        <f>E265+E272+E280+E285+E288+E291+E295+E300</f>
        <v>317500</v>
      </c>
      <c r="F264" s="310">
        <f>F265+F272+F280+F285+F288+F291+F295+F300</f>
        <v>228966.73</v>
      </c>
      <c r="G264" s="310">
        <f>G265+G272+G280+G285+G288+G291+G295+G300</f>
        <v>57136.16</v>
      </c>
      <c r="H264" s="310">
        <f aca="true" t="shared" si="35" ref="H264:H270">E264+F264-G264</f>
        <v>489330.56999999995</v>
      </c>
      <c r="I264" s="310">
        <f>I265+I272+I280+I285+I288+I291+I295+I300</f>
        <v>489330.57</v>
      </c>
      <c r="J264" s="310">
        <f aca="true" t="shared" si="36" ref="J264:J270">H264-I264</f>
        <v>0</v>
      </c>
    </row>
    <row r="265" spans="2:10" ht="12.75">
      <c r="B265" s="117"/>
      <c r="C265" s="114"/>
      <c r="D265" s="115" t="s">
        <v>390</v>
      </c>
      <c r="E265" s="310">
        <f>E266+E267+E268+E269+E270</f>
        <v>130000</v>
      </c>
      <c r="F265" s="310">
        <f>F266+F267+F268+F269+F270</f>
        <v>37399.98</v>
      </c>
      <c r="G265" s="310">
        <f>G266+G267+G268+G269+G270</f>
        <v>57136.16</v>
      </c>
      <c r="H265" s="310">
        <f t="shared" si="35"/>
        <v>110263.82</v>
      </c>
      <c r="I265" s="310">
        <f>I266+I267+I268+I269+I270</f>
        <v>110263.82</v>
      </c>
      <c r="J265" s="310">
        <f t="shared" si="36"/>
        <v>0</v>
      </c>
    </row>
    <row r="266" spans="2:10" ht="12.75">
      <c r="B266" s="117"/>
      <c r="C266" s="114"/>
      <c r="D266" s="114" t="s">
        <v>391</v>
      </c>
      <c r="E266" s="312">
        <v>0</v>
      </c>
      <c r="F266" s="312">
        <v>0</v>
      </c>
      <c r="G266" s="312">
        <v>0</v>
      </c>
      <c r="H266" s="312">
        <v>0</v>
      </c>
      <c r="I266" s="325">
        <v>0</v>
      </c>
      <c r="J266" s="312">
        <f t="shared" si="36"/>
        <v>0</v>
      </c>
    </row>
    <row r="267" spans="2:10" ht="12.75">
      <c r="B267" s="117"/>
      <c r="C267" s="114"/>
      <c r="D267" s="114" t="s">
        <v>392</v>
      </c>
      <c r="E267" s="312">
        <v>60000</v>
      </c>
      <c r="F267" s="312">
        <v>0</v>
      </c>
      <c r="G267" s="312">
        <v>15680.95</v>
      </c>
      <c r="H267" s="312">
        <f t="shared" si="35"/>
        <v>44319.05</v>
      </c>
      <c r="I267" s="325">
        <v>44319.05</v>
      </c>
      <c r="J267" s="312">
        <f t="shared" si="36"/>
        <v>0</v>
      </c>
    </row>
    <row r="268" spans="2:10" ht="12.75">
      <c r="B268" s="117"/>
      <c r="C268" s="114"/>
      <c r="D268" s="114" t="s">
        <v>393</v>
      </c>
      <c r="E268" s="312">
        <v>20000</v>
      </c>
      <c r="F268" s="312">
        <v>37399.98</v>
      </c>
      <c r="G268" s="312">
        <v>0</v>
      </c>
      <c r="H268" s="312">
        <f t="shared" si="35"/>
        <v>57399.98</v>
      </c>
      <c r="I268" s="325">
        <v>57399.98</v>
      </c>
      <c r="J268" s="312">
        <f t="shared" si="36"/>
        <v>0</v>
      </c>
    </row>
    <row r="269" spans="2:10" ht="12.75">
      <c r="B269" s="117"/>
      <c r="C269" s="114"/>
      <c r="D269" s="114" t="s">
        <v>394</v>
      </c>
      <c r="E269" s="312">
        <v>0</v>
      </c>
      <c r="F269" s="312">
        <v>0</v>
      </c>
      <c r="G269" s="312">
        <v>0</v>
      </c>
      <c r="H269" s="312">
        <f t="shared" si="35"/>
        <v>0</v>
      </c>
      <c r="I269" s="325">
        <v>0</v>
      </c>
      <c r="J269" s="312">
        <f t="shared" si="36"/>
        <v>0</v>
      </c>
    </row>
    <row r="270" spans="2:10" ht="12.75">
      <c r="B270" s="117"/>
      <c r="C270" s="114"/>
      <c r="D270" s="114" t="s">
        <v>717</v>
      </c>
      <c r="E270" s="312">
        <v>50000</v>
      </c>
      <c r="F270" s="312">
        <v>0</v>
      </c>
      <c r="G270" s="312">
        <v>41455.21</v>
      </c>
      <c r="H270" s="312">
        <f t="shared" si="35"/>
        <v>8544.79</v>
      </c>
      <c r="I270" s="325">
        <v>8544.79</v>
      </c>
      <c r="J270" s="312">
        <f t="shared" si="36"/>
        <v>0</v>
      </c>
    </row>
    <row r="271" spans="2:10" ht="12.75">
      <c r="B271" s="117"/>
      <c r="C271" s="114"/>
      <c r="D271" s="114"/>
      <c r="E271" s="124"/>
      <c r="F271" s="124"/>
      <c r="G271" s="124"/>
      <c r="H271" s="118"/>
      <c r="I271" s="332"/>
      <c r="J271" s="124"/>
    </row>
    <row r="272" spans="2:10" ht="38.25">
      <c r="B272" s="117"/>
      <c r="C272" s="114"/>
      <c r="D272" s="115" t="s">
        <v>395</v>
      </c>
      <c r="E272" s="310">
        <f>E273+E274+E275+E276+E277+E278+E279</f>
        <v>187500</v>
      </c>
      <c r="F272" s="310">
        <f>F273+F274+F275+F276+F277+F278+F279</f>
        <v>66179.87</v>
      </c>
      <c r="G272" s="310">
        <f>G273+G274+G275+G276+G277+G278+G279</f>
        <v>0</v>
      </c>
      <c r="H272" s="310">
        <f>E272+F272-G272</f>
        <v>253679.87</v>
      </c>
      <c r="I272" s="310">
        <f>I273+I274+I275+I276+I277+I278+I279</f>
        <v>253679.87</v>
      </c>
      <c r="J272" s="310">
        <f aca="true" t="shared" si="37" ref="J272:J278">H272-I272</f>
        <v>0</v>
      </c>
    </row>
    <row r="273" spans="2:10" ht="12.75">
      <c r="B273" s="117"/>
      <c r="C273" s="114"/>
      <c r="D273" s="114" t="s">
        <v>396</v>
      </c>
      <c r="E273" s="312">
        <v>0</v>
      </c>
      <c r="F273" s="312">
        <v>0</v>
      </c>
      <c r="G273" s="312">
        <v>0</v>
      </c>
      <c r="H273" s="312">
        <v>0</v>
      </c>
      <c r="I273" s="312">
        <v>0</v>
      </c>
      <c r="J273" s="312">
        <f t="shared" si="37"/>
        <v>0</v>
      </c>
    </row>
    <row r="274" spans="2:10" ht="12.75">
      <c r="B274" s="117"/>
      <c r="C274" s="114"/>
      <c r="D274" s="114" t="s">
        <v>397</v>
      </c>
      <c r="E274" s="312">
        <v>0</v>
      </c>
      <c r="F274" s="312">
        <v>41180</v>
      </c>
      <c r="G274" s="312">
        <v>0</v>
      </c>
      <c r="H274" s="312">
        <f>E274+F274-G274</f>
        <v>41180</v>
      </c>
      <c r="I274" s="312">
        <v>41180</v>
      </c>
      <c r="J274" s="312">
        <f t="shared" si="37"/>
        <v>0</v>
      </c>
    </row>
    <row r="275" spans="2:10" ht="12.75">
      <c r="B275" s="117"/>
      <c r="C275" s="114"/>
      <c r="D275" s="114" t="s">
        <v>398</v>
      </c>
      <c r="E275" s="312">
        <v>0</v>
      </c>
      <c r="F275" s="312">
        <v>0</v>
      </c>
      <c r="G275" s="312">
        <v>0</v>
      </c>
      <c r="H275" s="312">
        <f>E275+F275-G275</f>
        <v>0</v>
      </c>
      <c r="I275" s="312">
        <v>0</v>
      </c>
      <c r="J275" s="312">
        <f t="shared" si="37"/>
        <v>0</v>
      </c>
    </row>
    <row r="276" spans="2:10" ht="25.5">
      <c r="B276" s="117"/>
      <c r="C276" s="114"/>
      <c r="D276" s="114" t="s">
        <v>399</v>
      </c>
      <c r="E276" s="312">
        <v>22500</v>
      </c>
      <c r="F276" s="312">
        <v>5940.27</v>
      </c>
      <c r="G276" s="312">
        <v>0</v>
      </c>
      <c r="H276" s="312">
        <f>E276+F276-G276</f>
        <v>28440.27</v>
      </c>
      <c r="I276" s="325">
        <v>28440.27</v>
      </c>
      <c r="J276" s="312">
        <f t="shared" si="37"/>
        <v>0</v>
      </c>
    </row>
    <row r="277" spans="2:10" ht="12.75">
      <c r="B277" s="117"/>
      <c r="C277" s="114"/>
      <c r="D277" s="114" t="s">
        <v>400</v>
      </c>
      <c r="E277" s="312">
        <v>0</v>
      </c>
      <c r="F277" s="312">
        <v>0</v>
      </c>
      <c r="G277" s="312">
        <v>0</v>
      </c>
      <c r="H277" s="312">
        <f>E277+F277-G277</f>
        <v>0</v>
      </c>
      <c r="I277" s="325">
        <v>0</v>
      </c>
      <c r="J277" s="312">
        <f t="shared" si="37"/>
        <v>0</v>
      </c>
    </row>
    <row r="278" spans="2:10" ht="12.75">
      <c r="B278" s="117"/>
      <c r="C278" s="114"/>
      <c r="D278" s="114" t="s">
        <v>401</v>
      </c>
      <c r="E278" s="312">
        <v>165000</v>
      </c>
      <c r="F278" s="312">
        <v>19059.6</v>
      </c>
      <c r="G278" s="312">
        <v>0</v>
      </c>
      <c r="H278" s="312">
        <f>E278+F278-G278</f>
        <v>184059.6</v>
      </c>
      <c r="I278" s="325">
        <v>184059.6</v>
      </c>
      <c r="J278" s="312">
        <f t="shared" si="37"/>
        <v>0</v>
      </c>
    </row>
    <row r="279" spans="2:10" ht="12.75">
      <c r="B279" s="117"/>
      <c r="C279" s="114"/>
      <c r="D279" s="114"/>
      <c r="E279" s="118"/>
      <c r="F279" s="118"/>
      <c r="G279" s="118"/>
      <c r="H279" s="118"/>
      <c r="I279" s="323"/>
      <c r="J279" s="124"/>
    </row>
    <row r="280" spans="2:11" ht="12.75">
      <c r="B280" s="117"/>
      <c r="C280" s="114"/>
      <c r="D280" s="115" t="s">
        <v>402</v>
      </c>
      <c r="E280" s="310">
        <f>E281+E282+E283</f>
        <v>0</v>
      </c>
      <c r="F280" s="310">
        <f>F281+F282+F283</f>
        <v>0</v>
      </c>
      <c r="G280" s="310">
        <f>G281+G282+G283</f>
        <v>0</v>
      </c>
      <c r="H280" s="310">
        <f>E280+F280-G280</f>
        <v>0</v>
      </c>
      <c r="I280" s="310">
        <f>I281+I282+I283</f>
        <v>0</v>
      </c>
      <c r="J280" s="310">
        <f>H280-I280</f>
        <v>0</v>
      </c>
      <c r="K280" s="186"/>
    </row>
    <row r="281" spans="2:11" ht="12.75">
      <c r="B281" s="117"/>
      <c r="C281" s="114"/>
      <c r="D281" s="114" t="s">
        <v>403</v>
      </c>
      <c r="E281" s="312">
        <v>0</v>
      </c>
      <c r="F281" s="312">
        <v>0</v>
      </c>
      <c r="G281" s="312">
        <v>0</v>
      </c>
      <c r="H281" s="312">
        <f>E281+F281-G281</f>
        <v>0</v>
      </c>
      <c r="I281" s="312">
        <v>0</v>
      </c>
      <c r="J281" s="312">
        <f>H281-I281</f>
        <v>0</v>
      </c>
      <c r="K281" s="186"/>
    </row>
    <row r="282" spans="2:11" ht="12.75">
      <c r="B282" s="117"/>
      <c r="C282" s="114"/>
      <c r="D282" s="114" t="s">
        <v>404</v>
      </c>
      <c r="E282" s="312">
        <v>0</v>
      </c>
      <c r="F282" s="312">
        <v>0</v>
      </c>
      <c r="G282" s="312">
        <v>0</v>
      </c>
      <c r="H282" s="312">
        <f>E282+F282-G282</f>
        <v>0</v>
      </c>
      <c r="I282" s="312">
        <v>0</v>
      </c>
      <c r="J282" s="312">
        <f>H282-I282</f>
        <v>0</v>
      </c>
      <c r="K282" s="186"/>
    </row>
    <row r="283" spans="2:11" ht="12.75">
      <c r="B283" s="117"/>
      <c r="C283" s="114"/>
      <c r="D283" s="114" t="s">
        <v>405</v>
      </c>
      <c r="E283" s="312">
        <v>0</v>
      </c>
      <c r="F283" s="312">
        <v>0</v>
      </c>
      <c r="G283" s="312">
        <v>0</v>
      </c>
      <c r="H283" s="312">
        <f>E283+F283-G283</f>
        <v>0</v>
      </c>
      <c r="I283" s="312">
        <v>0</v>
      </c>
      <c r="J283" s="312">
        <f>H283-I283</f>
        <v>0</v>
      </c>
      <c r="K283" s="186"/>
    </row>
    <row r="284" spans="2:11" ht="12.75">
      <c r="B284" s="117"/>
      <c r="C284" s="114"/>
      <c r="D284" s="114"/>
      <c r="E284" s="312"/>
      <c r="F284" s="312"/>
      <c r="G284" s="312"/>
      <c r="H284" s="312"/>
      <c r="I284" s="325"/>
      <c r="J284" s="312"/>
      <c r="K284" s="186"/>
    </row>
    <row r="285" spans="2:11" ht="25.5">
      <c r="B285" s="117"/>
      <c r="C285" s="114"/>
      <c r="D285" s="115" t="s">
        <v>406</v>
      </c>
      <c r="E285" s="310">
        <f>E286</f>
        <v>0</v>
      </c>
      <c r="F285" s="310">
        <f>F286</f>
        <v>0</v>
      </c>
      <c r="G285" s="310">
        <f>G286</f>
        <v>0</v>
      </c>
      <c r="H285" s="310">
        <f>E285+F285-G285</f>
        <v>0</v>
      </c>
      <c r="I285" s="310">
        <f>I286</f>
        <v>0</v>
      </c>
      <c r="J285" s="310">
        <f>H285-I285</f>
        <v>0</v>
      </c>
      <c r="K285" s="186"/>
    </row>
    <row r="286" spans="2:11" ht="12.75">
      <c r="B286" s="117"/>
      <c r="C286" s="114"/>
      <c r="D286" s="114" t="s">
        <v>407</v>
      </c>
      <c r="E286" s="312">
        <v>0</v>
      </c>
      <c r="F286" s="312">
        <v>0</v>
      </c>
      <c r="G286" s="312">
        <v>0</v>
      </c>
      <c r="H286" s="312">
        <f>'[5]eep'!H269</f>
        <v>0</v>
      </c>
      <c r="I286" s="325">
        <v>0</v>
      </c>
      <c r="J286" s="312">
        <f>H286-I286</f>
        <v>0</v>
      </c>
      <c r="K286" s="186"/>
    </row>
    <row r="287" spans="2:11" ht="12.75">
      <c r="B287" s="117"/>
      <c r="C287" s="114"/>
      <c r="D287" s="114"/>
      <c r="E287" s="312"/>
      <c r="F287" s="312"/>
      <c r="G287" s="312"/>
      <c r="H287" s="312"/>
      <c r="I287" s="325"/>
      <c r="J287" s="312"/>
      <c r="K287" s="186"/>
    </row>
    <row r="288" spans="2:11" ht="12.75">
      <c r="B288" s="117"/>
      <c r="C288" s="114"/>
      <c r="D288" s="115" t="s">
        <v>408</v>
      </c>
      <c r="E288" s="310">
        <f>E289</f>
        <v>0</v>
      </c>
      <c r="F288" s="310">
        <f>F289</f>
        <v>65386.88</v>
      </c>
      <c r="G288" s="310">
        <f>G289</f>
        <v>0</v>
      </c>
      <c r="H288" s="310">
        <f>E288+F288-G288</f>
        <v>65386.88</v>
      </c>
      <c r="I288" s="310">
        <f>I289</f>
        <v>65386.88</v>
      </c>
      <c r="J288" s="310">
        <f>H288-I288</f>
        <v>0</v>
      </c>
      <c r="K288" s="186"/>
    </row>
    <row r="289" spans="2:11" ht="12.75">
      <c r="B289" s="117"/>
      <c r="C289" s="114"/>
      <c r="D289" s="114" t="s">
        <v>409</v>
      </c>
      <c r="E289" s="312">
        <v>0</v>
      </c>
      <c r="F289" s="312">
        <v>65386.88</v>
      </c>
      <c r="G289" s="312">
        <f>'[5]eep'!G272</f>
        <v>0</v>
      </c>
      <c r="H289" s="312">
        <f>E289+F289-G289</f>
        <v>65386.88</v>
      </c>
      <c r="I289" s="325">
        <v>65386.88</v>
      </c>
      <c r="J289" s="312">
        <f>H289-I289</f>
        <v>0</v>
      </c>
      <c r="K289" s="186"/>
    </row>
    <row r="290" spans="2:11" ht="12.75">
      <c r="B290" s="117"/>
      <c r="C290" s="114"/>
      <c r="D290" s="114"/>
      <c r="E290" s="312"/>
      <c r="F290" s="312"/>
      <c r="G290" s="312"/>
      <c r="H290" s="312"/>
      <c r="I290" s="325"/>
      <c r="J290" s="312"/>
      <c r="K290" s="186"/>
    </row>
    <row r="291" spans="2:11" ht="12.75">
      <c r="B291" s="117"/>
      <c r="C291" s="114"/>
      <c r="D291" s="115" t="s">
        <v>410</v>
      </c>
      <c r="E291" s="310">
        <f>E292</f>
        <v>0</v>
      </c>
      <c r="F291" s="310">
        <f>F292</f>
        <v>0</v>
      </c>
      <c r="G291" s="310">
        <f>G292</f>
        <v>0</v>
      </c>
      <c r="H291" s="310">
        <f>E291+F291-G291</f>
        <v>0</v>
      </c>
      <c r="I291" s="310">
        <f>I292</f>
        <v>0</v>
      </c>
      <c r="J291" s="310">
        <f>H291-I291</f>
        <v>0</v>
      </c>
      <c r="K291" s="186"/>
    </row>
    <row r="292" spans="2:11" ht="12.75">
      <c r="B292" s="117"/>
      <c r="C292" s="114"/>
      <c r="D292" s="114" t="s">
        <v>411</v>
      </c>
      <c r="E292" s="312">
        <v>0</v>
      </c>
      <c r="F292" s="312">
        <v>0</v>
      </c>
      <c r="G292" s="312">
        <v>0</v>
      </c>
      <c r="H292" s="312">
        <f>E292+F292-G292</f>
        <v>0</v>
      </c>
      <c r="I292" s="325">
        <v>0</v>
      </c>
      <c r="J292" s="312">
        <f>H292-I292</f>
        <v>0</v>
      </c>
      <c r="K292" s="186"/>
    </row>
    <row r="293" spans="2:11" ht="12.75">
      <c r="B293" s="117"/>
      <c r="C293" s="114"/>
      <c r="D293" s="114"/>
      <c r="E293" s="312"/>
      <c r="F293" s="312"/>
      <c r="G293" s="312"/>
      <c r="H293" s="312"/>
      <c r="I293" s="325"/>
      <c r="J293" s="312"/>
      <c r="K293" s="186"/>
    </row>
    <row r="294" spans="2:11" ht="12.75">
      <c r="B294" s="117"/>
      <c r="C294" s="114"/>
      <c r="D294" s="114"/>
      <c r="E294" s="312"/>
      <c r="F294" s="312"/>
      <c r="G294" s="312"/>
      <c r="H294" s="312"/>
      <c r="I294" s="325"/>
      <c r="J294" s="312"/>
      <c r="K294" s="186"/>
    </row>
    <row r="295" spans="2:11" ht="12.75">
      <c r="B295" s="117"/>
      <c r="C295" s="114"/>
      <c r="D295" s="115" t="s">
        <v>412</v>
      </c>
      <c r="E295" s="310">
        <f>E296+E297+E298</f>
        <v>0</v>
      </c>
      <c r="F295" s="310">
        <f>F296+F297+F298</f>
        <v>60000</v>
      </c>
      <c r="G295" s="310">
        <f>G296+G297+G298</f>
        <v>0</v>
      </c>
      <c r="H295" s="310">
        <f>E295+F295-G295</f>
        <v>60000</v>
      </c>
      <c r="I295" s="310">
        <f>I296+I297+I298</f>
        <v>60000</v>
      </c>
      <c r="J295" s="310">
        <f>'[5]eep'!J278</f>
        <v>0</v>
      </c>
      <c r="K295" s="186"/>
    </row>
    <row r="296" spans="2:11" ht="12.75">
      <c r="B296" s="117"/>
      <c r="C296" s="114"/>
      <c r="D296" s="114" t="s">
        <v>413</v>
      </c>
      <c r="E296" s="312">
        <v>0</v>
      </c>
      <c r="F296" s="312">
        <v>0</v>
      </c>
      <c r="G296" s="312">
        <v>0</v>
      </c>
      <c r="H296" s="312">
        <f>E296+F296-G296</f>
        <v>0</v>
      </c>
      <c r="I296" s="325">
        <v>0</v>
      </c>
      <c r="J296" s="312">
        <f>H296-I296</f>
        <v>0</v>
      </c>
      <c r="K296" s="186"/>
    </row>
    <row r="297" spans="2:11" ht="12.75">
      <c r="B297" s="117"/>
      <c r="C297" s="114"/>
      <c r="D297" s="114" t="s">
        <v>414</v>
      </c>
      <c r="E297" s="312">
        <v>0</v>
      </c>
      <c r="F297" s="312">
        <v>60000</v>
      </c>
      <c r="G297" s="312">
        <v>0</v>
      </c>
      <c r="H297" s="312">
        <f>E297+F297-G297</f>
        <v>60000</v>
      </c>
      <c r="I297" s="325">
        <v>60000</v>
      </c>
      <c r="J297" s="312">
        <f>H297-I297</f>
        <v>0</v>
      </c>
      <c r="K297" s="186"/>
    </row>
    <row r="298" spans="2:11" ht="25.5">
      <c r="B298" s="117"/>
      <c r="C298" s="114"/>
      <c r="D298" s="114" t="s">
        <v>415</v>
      </c>
      <c r="E298" s="312">
        <v>0</v>
      </c>
      <c r="F298" s="312">
        <v>0</v>
      </c>
      <c r="G298" s="312">
        <v>0</v>
      </c>
      <c r="H298" s="312">
        <f>E298+F298-G298</f>
        <v>0</v>
      </c>
      <c r="I298" s="325">
        <v>0</v>
      </c>
      <c r="J298" s="312">
        <f>H298-I298</f>
        <v>0</v>
      </c>
      <c r="K298" s="186"/>
    </row>
    <row r="299" spans="2:11" ht="12.75">
      <c r="B299" s="117"/>
      <c r="C299" s="114"/>
      <c r="D299" s="114"/>
      <c r="E299" s="312"/>
      <c r="F299" s="312"/>
      <c r="G299" s="312"/>
      <c r="H299" s="312"/>
      <c r="I299" s="325"/>
      <c r="J299" s="312"/>
      <c r="K299" s="186"/>
    </row>
    <row r="300" spans="2:11" ht="12.75">
      <c r="B300" s="117"/>
      <c r="C300" s="114"/>
      <c r="D300" s="115" t="s">
        <v>416</v>
      </c>
      <c r="E300" s="310">
        <f>E301</f>
        <v>0</v>
      </c>
      <c r="F300" s="310">
        <f>F301</f>
        <v>0</v>
      </c>
      <c r="G300" s="310">
        <f>G301</f>
        <v>0</v>
      </c>
      <c r="H300" s="310">
        <f>E300+F300-G300</f>
        <v>0</v>
      </c>
      <c r="I300" s="310">
        <f>I301</f>
        <v>0</v>
      </c>
      <c r="J300" s="310">
        <f>H300-I300</f>
        <v>0</v>
      </c>
      <c r="K300" s="186"/>
    </row>
    <row r="301" spans="2:11" ht="12.75">
      <c r="B301" s="117"/>
      <c r="C301" s="114"/>
      <c r="D301" s="114" t="s">
        <v>417</v>
      </c>
      <c r="E301" s="312">
        <v>0</v>
      </c>
      <c r="F301" s="312">
        <v>0</v>
      </c>
      <c r="G301" s="312">
        <v>0</v>
      </c>
      <c r="H301" s="312">
        <f>E301+F301-G301</f>
        <v>0</v>
      </c>
      <c r="I301" s="325">
        <v>0</v>
      </c>
      <c r="J301" s="312">
        <f>H301-I301</f>
        <v>0</v>
      </c>
      <c r="K301" s="186"/>
    </row>
    <row r="302" spans="2:11" ht="12.75">
      <c r="B302" s="117"/>
      <c r="C302" s="114"/>
      <c r="D302" s="114"/>
      <c r="E302" s="312"/>
      <c r="F302" s="312"/>
      <c r="G302" s="312"/>
      <c r="H302" s="312"/>
      <c r="I302" s="325"/>
      <c r="J302" s="312"/>
      <c r="K302" s="186"/>
    </row>
    <row r="303" spans="2:11" ht="12.75">
      <c r="B303" s="113">
        <v>55</v>
      </c>
      <c r="C303" s="123" t="s">
        <v>418</v>
      </c>
      <c r="D303" s="114"/>
      <c r="E303" s="310">
        <f>E304+E313+E315+E323+E327+E331</f>
        <v>9397261.95</v>
      </c>
      <c r="F303" s="310">
        <f>F304+F313+F315+F323+F327+F331</f>
        <v>8572241.610000001</v>
      </c>
      <c r="G303" s="310">
        <f>G304+G313+G315+G323+G327+G331</f>
        <v>0</v>
      </c>
      <c r="H303" s="310">
        <f aca="true" t="shared" si="38" ref="H303:H311">E303+F303-G303</f>
        <v>17969503.560000002</v>
      </c>
      <c r="I303" s="310">
        <f>I304+I313+I315+I323+I327+I331</f>
        <v>15006489.81</v>
      </c>
      <c r="J303" s="310">
        <f>H303-I303</f>
        <v>2963013.750000002</v>
      </c>
      <c r="K303" s="186"/>
    </row>
    <row r="304" spans="2:10" ht="38.25">
      <c r="B304" s="117"/>
      <c r="C304" s="114"/>
      <c r="D304" s="115" t="s">
        <v>419</v>
      </c>
      <c r="E304" s="310">
        <f>E305+E306+E307+E308+E309+E310+E311</f>
        <v>0</v>
      </c>
      <c r="F304" s="310">
        <f>F305+F306+F307+F308+F309+F310+F311</f>
        <v>2995326.02</v>
      </c>
      <c r="G304" s="310">
        <f>G305+G306+G307+G308+G309+G310+G311</f>
        <v>0</v>
      </c>
      <c r="H304" s="310">
        <f t="shared" si="38"/>
        <v>2995326.02</v>
      </c>
      <c r="I304" s="310">
        <f>I305+I306+I307+I308+I309+I310+I311</f>
        <v>2995326.02</v>
      </c>
      <c r="J304" s="310">
        <f>H304-I304</f>
        <v>0</v>
      </c>
    </row>
    <row r="305" spans="2:10" ht="12.75">
      <c r="B305" s="117"/>
      <c r="C305" s="114"/>
      <c r="D305" s="114" t="s">
        <v>420</v>
      </c>
      <c r="E305" s="312">
        <v>0</v>
      </c>
      <c r="F305" s="312">
        <v>0</v>
      </c>
      <c r="G305" s="312">
        <v>0</v>
      </c>
      <c r="H305" s="312">
        <f t="shared" si="38"/>
        <v>0</v>
      </c>
      <c r="I305" s="325">
        <v>0</v>
      </c>
      <c r="J305" s="312">
        <f>H305-I305</f>
        <v>0</v>
      </c>
    </row>
    <row r="306" spans="2:10" ht="12.75">
      <c r="B306" s="117"/>
      <c r="C306" s="114"/>
      <c r="D306" s="114" t="s">
        <v>421</v>
      </c>
      <c r="E306" s="312">
        <v>0</v>
      </c>
      <c r="F306" s="312">
        <v>0</v>
      </c>
      <c r="G306" s="312">
        <v>0</v>
      </c>
      <c r="H306" s="312">
        <f t="shared" si="38"/>
        <v>0</v>
      </c>
      <c r="I306" s="325">
        <v>0</v>
      </c>
      <c r="J306" s="312">
        <f aca="true" t="shared" si="39" ref="J306:J311">H306-I306</f>
        <v>0</v>
      </c>
    </row>
    <row r="307" spans="2:10" ht="12" customHeight="1">
      <c r="B307" s="117"/>
      <c r="C307" s="114"/>
      <c r="D307" s="114" t="s">
        <v>736</v>
      </c>
      <c r="E307" s="312">
        <v>0</v>
      </c>
      <c r="F307" s="312">
        <v>0</v>
      </c>
      <c r="G307" s="312">
        <v>0</v>
      </c>
      <c r="H307" s="312">
        <f t="shared" si="38"/>
        <v>0</v>
      </c>
      <c r="I307" s="325">
        <v>0</v>
      </c>
      <c r="J307" s="312">
        <f t="shared" si="39"/>
        <v>0</v>
      </c>
    </row>
    <row r="308" spans="2:10" ht="12.75">
      <c r="B308" s="117"/>
      <c r="C308" s="114"/>
      <c r="D308" s="114" t="s">
        <v>422</v>
      </c>
      <c r="E308" s="312">
        <v>0</v>
      </c>
      <c r="F308" s="312">
        <v>16000</v>
      </c>
      <c r="G308" s="312">
        <v>0</v>
      </c>
      <c r="H308" s="312">
        <f t="shared" si="38"/>
        <v>16000</v>
      </c>
      <c r="I308" s="326">
        <v>16000</v>
      </c>
      <c r="J308" s="312">
        <f t="shared" si="39"/>
        <v>0</v>
      </c>
    </row>
    <row r="309" spans="2:10" ht="12.75">
      <c r="B309" s="117"/>
      <c r="C309" s="114"/>
      <c r="D309" s="114" t="s">
        <v>423</v>
      </c>
      <c r="E309" s="312">
        <v>0</v>
      </c>
      <c r="F309" s="312">
        <v>2879326.02</v>
      </c>
      <c r="G309" s="312">
        <v>0</v>
      </c>
      <c r="H309" s="312">
        <f t="shared" si="38"/>
        <v>2879326.02</v>
      </c>
      <c r="I309" s="326">
        <v>2879326.02</v>
      </c>
      <c r="J309" s="312">
        <f t="shared" si="39"/>
        <v>0</v>
      </c>
    </row>
    <row r="310" spans="2:10" ht="12.75">
      <c r="B310" s="117"/>
      <c r="C310" s="114"/>
      <c r="D310" s="114" t="s">
        <v>424</v>
      </c>
      <c r="E310" s="312">
        <v>0</v>
      </c>
      <c r="F310" s="312">
        <v>100000</v>
      </c>
      <c r="G310" s="312">
        <v>0</v>
      </c>
      <c r="H310" s="312">
        <f t="shared" si="38"/>
        <v>100000</v>
      </c>
      <c r="I310" s="325">
        <v>100000</v>
      </c>
      <c r="J310" s="312">
        <f t="shared" si="39"/>
        <v>0</v>
      </c>
    </row>
    <row r="311" spans="2:10" ht="12.75">
      <c r="B311" s="117"/>
      <c r="C311" s="114"/>
      <c r="D311" s="114" t="s">
        <v>425</v>
      </c>
      <c r="E311" s="312">
        <v>0</v>
      </c>
      <c r="F311" s="312">
        <v>0</v>
      </c>
      <c r="G311" s="312">
        <v>0</v>
      </c>
      <c r="H311" s="312">
        <f t="shared" si="38"/>
        <v>0</v>
      </c>
      <c r="I311" s="325">
        <v>0</v>
      </c>
      <c r="J311" s="312">
        <f t="shared" si="39"/>
        <v>0</v>
      </c>
    </row>
    <row r="312" spans="2:10" ht="12.75">
      <c r="B312" s="117"/>
      <c r="C312" s="114"/>
      <c r="D312" s="114"/>
      <c r="E312" s="118"/>
      <c r="F312" s="118"/>
      <c r="G312" s="118"/>
      <c r="H312" s="118"/>
      <c r="I312" s="320"/>
      <c r="J312" s="119"/>
    </row>
    <row r="313" spans="2:10" ht="12.75">
      <c r="B313" s="117"/>
      <c r="C313" s="114"/>
      <c r="D313" s="115" t="s">
        <v>718</v>
      </c>
      <c r="E313" s="310">
        <f>E314</f>
        <v>6740000</v>
      </c>
      <c r="F313" s="310">
        <f>F314</f>
        <v>0</v>
      </c>
      <c r="G313" s="310">
        <f>G314</f>
        <v>0</v>
      </c>
      <c r="H313" s="310">
        <f aca="true" t="shared" si="40" ref="H313:H321">E313+F313-G313</f>
        <v>6740000</v>
      </c>
      <c r="I313" s="310">
        <f>I314</f>
        <v>3776986.25</v>
      </c>
      <c r="J313" s="310">
        <f aca="true" t="shared" si="41" ref="J313:J321">H313-I313</f>
        <v>2963013.75</v>
      </c>
    </row>
    <row r="314" spans="2:10" ht="13.5" customHeight="1">
      <c r="B314" s="117"/>
      <c r="C314" s="114"/>
      <c r="D314" s="114" t="s">
        <v>737</v>
      </c>
      <c r="E314" s="312">
        <v>6740000</v>
      </c>
      <c r="F314" s="312">
        <v>0</v>
      </c>
      <c r="G314" s="312">
        <v>0</v>
      </c>
      <c r="H314" s="312">
        <f t="shared" si="40"/>
        <v>6740000</v>
      </c>
      <c r="I314" s="325">
        <v>3776986.25</v>
      </c>
      <c r="J314" s="312">
        <f t="shared" si="41"/>
        <v>2963013.75</v>
      </c>
    </row>
    <row r="315" spans="2:10" ht="12.75">
      <c r="B315" s="117"/>
      <c r="C315" s="114"/>
      <c r="D315" s="115" t="s">
        <v>725</v>
      </c>
      <c r="E315" s="310">
        <f>E316+E317+E318+E319+E320+E321</f>
        <v>630736.45</v>
      </c>
      <c r="F315" s="310">
        <f>F316+F317+F318+F319+F320+F321</f>
        <v>3441419.7800000003</v>
      </c>
      <c r="G315" s="310">
        <f>G316+G317+G318+G319+G320+G321</f>
        <v>0</v>
      </c>
      <c r="H315" s="310">
        <f t="shared" si="40"/>
        <v>4072156.2300000004</v>
      </c>
      <c r="I315" s="310">
        <f>I316+I317+I318+I319+I320+I321</f>
        <v>4072156.23</v>
      </c>
      <c r="J315" s="310">
        <f t="shared" si="41"/>
        <v>0</v>
      </c>
    </row>
    <row r="316" spans="2:10" ht="12.75">
      <c r="B316" s="117"/>
      <c r="C316" s="114"/>
      <c r="D316" s="114" t="s">
        <v>719</v>
      </c>
      <c r="E316" s="312">
        <v>560736.45</v>
      </c>
      <c r="F316" s="312">
        <v>3334693.08</v>
      </c>
      <c r="G316" s="312">
        <v>0</v>
      </c>
      <c r="H316" s="312">
        <f t="shared" si="40"/>
        <v>3895429.5300000003</v>
      </c>
      <c r="I316" s="312">
        <v>3895429.53</v>
      </c>
      <c r="J316" s="312">
        <f t="shared" si="41"/>
        <v>0</v>
      </c>
    </row>
    <row r="317" spans="2:10" ht="12.75">
      <c r="B317" s="117"/>
      <c r="C317" s="114"/>
      <c r="D317" s="114" t="s">
        <v>720</v>
      </c>
      <c r="E317" s="312">
        <v>0</v>
      </c>
      <c r="F317" s="312">
        <v>0</v>
      </c>
      <c r="G317" s="312">
        <v>0</v>
      </c>
      <c r="H317" s="312">
        <f t="shared" si="40"/>
        <v>0</v>
      </c>
      <c r="I317" s="312">
        <v>0</v>
      </c>
      <c r="J317" s="312">
        <f t="shared" si="41"/>
        <v>0</v>
      </c>
    </row>
    <row r="318" spans="2:10" ht="12.75">
      <c r="B318" s="117"/>
      <c r="C318" s="114"/>
      <c r="D318" s="114" t="s">
        <v>721</v>
      </c>
      <c r="E318" s="312">
        <v>0</v>
      </c>
      <c r="F318" s="312">
        <v>0</v>
      </c>
      <c r="G318" s="312">
        <v>0</v>
      </c>
      <c r="H318" s="312">
        <f t="shared" si="40"/>
        <v>0</v>
      </c>
      <c r="I318" s="312">
        <v>0</v>
      </c>
      <c r="J318" s="312">
        <f t="shared" si="41"/>
        <v>0</v>
      </c>
    </row>
    <row r="319" spans="2:10" ht="12.75">
      <c r="B319" s="117"/>
      <c r="C319" s="114"/>
      <c r="D319" s="114" t="s">
        <v>722</v>
      </c>
      <c r="E319" s="312">
        <v>0</v>
      </c>
      <c r="F319" s="312">
        <v>0</v>
      </c>
      <c r="G319" s="312">
        <v>0</v>
      </c>
      <c r="H319" s="312">
        <f t="shared" si="40"/>
        <v>0</v>
      </c>
      <c r="I319" s="312">
        <v>0</v>
      </c>
      <c r="J319" s="312">
        <f t="shared" si="41"/>
        <v>0</v>
      </c>
    </row>
    <row r="320" spans="2:10" ht="12.75">
      <c r="B320" s="117"/>
      <c r="C320" s="114"/>
      <c r="D320" s="114" t="s">
        <v>723</v>
      </c>
      <c r="E320" s="312">
        <v>70000</v>
      </c>
      <c r="F320" s="312">
        <v>106726.7</v>
      </c>
      <c r="G320" s="312">
        <v>0</v>
      </c>
      <c r="H320" s="312">
        <f t="shared" si="40"/>
        <v>176726.7</v>
      </c>
      <c r="I320" s="312">
        <v>176726.7</v>
      </c>
      <c r="J320" s="312">
        <f t="shared" si="41"/>
        <v>0</v>
      </c>
    </row>
    <row r="321" spans="2:10" ht="12.75">
      <c r="B321" s="117"/>
      <c r="C321" s="114"/>
      <c r="D321" s="114" t="s">
        <v>724</v>
      </c>
      <c r="E321" s="312">
        <v>0</v>
      </c>
      <c r="F321" s="312">
        <v>0</v>
      </c>
      <c r="G321" s="312">
        <v>0</v>
      </c>
      <c r="H321" s="312">
        <f t="shared" si="40"/>
        <v>0</v>
      </c>
      <c r="I321" s="312">
        <v>0</v>
      </c>
      <c r="J321" s="312">
        <f t="shared" si="41"/>
        <v>0</v>
      </c>
    </row>
    <row r="322" spans="2:10" ht="12.75">
      <c r="B322" s="117"/>
      <c r="C322" s="114"/>
      <c r="D322" s="114"/>
      <c r="E322" s="312"/>
      <c r="F322" s="312"/>
      <c r="G322" s="312"/>
      <c r="H322" s="312"/>
      <c r="I322" s="325"/>
      <c r="J322" s="312"/>
    </row>
    <row r="323" spans="2:10" ht="12.75">
      <c r="B323" s="96" t="s">
        <v>188</v>
      </c>
      <c r="C323" s="29"/>
      <c r="D323" s="29" t="s">
        <v>66</v>
      </c>
      <c r="E323" s="107">
        <f>E324</f>
        <v>1069263</v>
      </c>
      <c r="F323" s="107">
        <f>F324</f>
        <v>2111534.89</v>
      </c>
      <c r="G323" s="107">
        <f>G324</f>
        <v>0</v>
      </c>
      <c r="H323" s="107">
        <f>E323+F323-G323</f>
        <v>3180797.89</v>
      </c>
      <c r="I323" s="107">
        <f>I324</f>
        <v>3180797.8899999997</v>
      </c>
      <c r="J323" s="107">
        <f>H323-I323</f>
        <v>0</v>
      </c>
    </row>
    <row r="324" spans="2:10" ht="12.75">
      <c r="B324" s="31"/>
      <c r="C324" s="30"/>
      <c r="D324" s="114" t="s">
        <v>66</v>
      </c>
      <c r="E324" s="312">
        <f>'[6]eep'!$E$296</f>
        <v>1069263</v>
      </c>
      <c r="F324" s="312">
        <v>2111534.89</v>
      </c>
      <c r="G324" s="312">
        <v>0</v>
      </c>
      <c r="H324" s="312">
        <f>E324+F324-G324</f>
        <v>3180797.89</v>
      </c>
      <c r="I324" s="312">
        <f>'[3]i-ec'!$E$34</f>
        <v>3180797.8899999997</v>
      </c>
      <c r="J324" s="312">
        <f>H324-I324</f>
        <v>0</v>
      </c>
    </row>
    <row r="325" spans="2:10" ht="12.75">
      <c r="B325" s="31"/>
      <c r="C325" s="30"/>
      <c r="D325" s="114"/>
      <c r="E325" s="312"/>
      <c r="F325" s="312"/>
      <c r="G325" s="312"/>
      <c r="H325" s="68"/>
      <c r="I325" s="337"/>
      <c r="J325" s="68"/>
    </row>
    <row r="326" spans="2:10" ht="12.75">
      <c r="B326" s="117"/>
      <c r="C326" s="114"/>
      <c r="D326" s="114"/>
      <c r="E326" s="312"/>
      <c r="F326" s="312"/>
      <c r="G326" s="312"/>
      <c r="H326" s="312"/>
      <c r="I326" s="325"/>
      <c r="J326" s="312"/>
    </row>
    <row r="327" spans="2:10" ht="12.75">
      <c r="B327" s="117"/>
      <c r="C327" s="114"/>
      <c r="D327" s="115" t="s">
        <v>426</v>
      </c>
      <c r="E327" s="334">
        <f>E328+E329</f>
        <v>957262.5</v>
      </c>
      <c r="F327" s="334">
        <f>F328+F329</f>
        <v>23960.92</v>
      </c>
      <c r="G327" s="334">
        <f>G328+G329</f>
        <v>0</v>
      </c>
      <c r="H327" s="310">
        <f>E327+F327-G327</f>
        <v>981223.42</v>
      </c>
      <c r="I327" s="334">
        <f>I328+I329</f>
        <v>981223.42</v>
      </c>
      <c r="J327" s="310">
        <f>H327-I327</f>
        <v>0</v>
      </c>
    </row>
    <row r="328" spans="2:10" ht="12.75">
      <c r="B328" s="117"/>
      <c r="C328" s="114"/>
      <c r="D328" s="114" t="s">
        <v>582</v>
      </c>
      <c r="E328" s="312">
        <v>957262.5</v>
      </c>
      <c r="F328" s="312">
        <v>23960.92</v>
      </c>
      <c r="G328" s="312">
        <v>0</v>
      </c>
      <c r="H328" s="312">
        <f>E328+F328-G328</f>
        <v>981223.42</v>
      </c>
      <c r="I328" s="325">
        <v>981223.42</v>
      </c>
      <c r="J328" s="312">
        <f>H328-I328</f>
        <v>0</v>
      </c>
    </row>
    <row r="329" spans="2:10" ht="12.75">
      <c r="B329" s="117"/>
      <c r="C329" s="114"/>
      <c r="D329" s="114" t="s">
        <v>583</v>
      </c>
      <c r="E329" s="312">
        <v>0</v>
      </c>
      <c r="F329" s="312">
        <v>0</v>
      </c>
      <c r="G329" s="312">
        <v>0</v>
      </c>
      <c r="H329" s="312">
        <f>E329+F329-G329</f>
        <v>0</v>
      </c>
      <c r="I329" s="325">
        <v>0</v>
      </c>
      <c r="J329" s="312">
        <f>H329-I329</f>
        <v>0</v>
      </c>
    </row>
    <row r="330" spans="2:10" ht="12.75">
      <c r="B330" s="117"/>
      <c r="C330" s="114"/>
      <c r="D330" s="114"/>
      <c r="E330" s="312"/>
      <c r="F330" s="312"/>
      <c r="G330" s="312"/>
      <c r="H330" s="312"/>
      <c r="I330" s="325"/>
      <c r="J330" s="312"/>
    </row>
    <row r="331" spans="2:10" ht="12.75">
      <c r="B331" s="117"/>
      <c r="C331" s="114"/>
      <c r="D331" s="115" t="s">
        <v>584</v>
      </c>
      <c r="E331" s="310">
        <f>E332+E333</f>
        <v>0</v>
      </c>
      <c r="F331" s="310">
        <f>'[5]eep'!F304</f>
        <v>0</v>
      </c>
      <c r="G331" s="310">
        <f>'[5]eep'!G304</f>
        <v>0</v>
      </c>
      <c r="H331" s="310">
        <f>'[5]eep'!H304</f>
        <v>0</v>
      </c>
      <c r="I331" s="334">
        <f>'[5]eep'!I304</f>
        <v>0</v>
      </c>
      <c r="J331" s="310">
        <f>'[5]eep'!J304</f>
        <v>0</v>
      </c>
    </row>
    <row r="332" spans="2:10" ht="12.75">
      <c r="B332" s="117"/>
      <c r="C332" s="114"/>
      <c r="D332" s="114" t="s">
        <v>585</v>
      </c>
      <c r="E332" s="312">
        <v>0</v>
      </c>
      <c r="F332" s="312">
        <f>'[5]eep'!F305</f>
        <v>0</v>
      </c>
      <c r="G332" s="312">
        <f>'[5]eep'!G305</f>
        <v>0</v>
      </c>
      <c r="H332" s="312">
        <f>'[5]eep'!H305</f>
        <v>0</v>
      </c>
      <c r="I332" s="325">
        <f>'[5]eep'!I305</f>
        <v>0</v>
      </c>
      <c r="J332" s="312">
        <f>'[5]eep'!J305</f>
        <v>0</v>
      </c>
    </row>
    <row r="333" spans="2:10" ht="12.75">
      <c r="B333" s="117"/>
      <c r="C333" s="114"/>
      <c r="D333" s="114" t="s">
        <v>586</v>
      </c>
      <c r="E333" s="312">
        <v>0</v>
      </c>
      <c r="F333" s="312">
        <f>'[5]eep'!F306</f>
        <v>0</v>
      </c>
      <c r="G333" s="312">
        <f>'[5]eep'!G306</f>
        <v>0</v>
      </c>
      <c r="H333" s="312">
        <f>'[5]eep'!H306</f>
        <v>0</v>
      </c>
      <c r="I333" s="325">
        <f>'[5]eep'!I306</f>
        <v>0</v>
      </c>
      <c r="J333" s="312">
        <f>'[5]eep'!J306</f>
        <v>0</v>
      </c>
    </row>
    <row r="334" spans="2:10" ht="12.75">
      <c r="B334" s="31"/>
      <c r="C334" s="30"/>
      <c r="D334" s="114"/>
      <c r="E334" s="312"/>
      <c r="F334" s="68"/>
      <c r="G334" s="68"/>
      <c r="H334" s="68"/>
      <c r="I334" s="337"/>
      <c r="J334" s="68"/>
    </row>
    <row r="335" spans="2:10" ht="12.75">
      <c r="B335" s="31"/>
      <c r="C335" s="30"/>
      <c r="D335" s="115" t="s">
        <v>729</v>
      </c>
      <c r="E335" s="310">
        <f>E336+E338+E340</f>
        <v>0</v>
      </c>
      <c r="F335" s="310">
        <f>F336+F338+F340</f>
        <v>0</v>
      </c>
      <c r="G335" s="310">
        <f>G336+G338+G340</f>
        <v>0</v>
      </c>
      <c r="H335" s="310">
        <f aca="true" t="shared" si="42" ref="H335:H341">E335+F335-G335</f>
        <v>0</v>
      </c>
      <c r="I335" s="310">
        <f>I336+I338+I340</f>
        <v>0</v>
      </c>
      <c r="J335" s="310">
        <f aca="true" t="shared" si="43" ref="J335:J341">H335-I335</f>
        <v>0</v>
      </c>
    </row>
    <row r="336" spans="2:10" ht="12.75">
      <c r="B336" s="31"/>
      <c r="C336" s="30"/>
      <c r="D336" s="115" t="s">
        <v>726</v>
      </c>
      <c r="E336" s="310">
        <f>E337</f>
        <v>0</v>
      </c>
      <c r="F336" s="310">
        <f>F337</f>
        <v>0</v>
      </c>
      <c r="G336" s="310">
        <f>G337</f>
        <v>0</v>
      </c>
      <c r="H336" s="310">
        <f t="shared" si="42"/>
        <v>0</v>
      </c>
      <c r="I336" s="310">
        <f>I337+I339+I341</f>
        <v>0</v>
      </c>
      <c r="J336" s="310">
        <f t="shared" si="43"/>
        <v>0</v>
      </c>
    </row>
    <row r="337" spans="2:10" ht="12.75">
      <c r="B337" s="31"/>
      <c r="C337" s="30"/>
      <c r="D337" s="114" t="s">
        <v>727</v>
      </c>
      <c r="E337" s="312">
        <v>0</v>
      </c>
      <c r="F337" s="312">
        <v>0</v>
      </c>
      <c r="G337" s="312">
        <v>0</v>
      </c>
      <c r="H337" s="312">
        <f t="shared" si="42"/>
        <v>0</v>
      </c>
      <c r="I337" s="325">
        <v>0</v>
      </c>
      <c r="J337" s="312">
        <f t="shared" si="43"/>
        <v>0</v>
      </c>
    </row>
    <row r="338" spans="2:10" ht="12.75">
      <c r="B338" s="31"/>
      <c r="C338" s="30"/>
      <c r="D338" s="115" t="s">
        <v>728</v>
      </c>
      <c r="E338" s="310">
        <f>E339</f>
        <v>0</v>
      </c>
      <c r="F338" s="310">
        <f>F339</f>
        <v>0</v>
      </c>
      <c r="G338" s="310">
        <f>G339</f>
        <v>0</v>
      </c>
      <c r="H338" s="310">
        <f t="shared" si="42"/>
        <v>0</v>
      </c>
      <c r="I338" s="310">
        <f>I339</f>
        <v>0</v>
      </c>
      <c r="J338" s="310">
        <f t="shared" si="43"/>
        <v>0</v>
      </c>
    </row>
    <row r="339" spans="2:10" ht="12.75">
      <c r="B339" s="31"/>
      <c r="C339" s="30"/>
      <c r="D339" s="114" t="s">
        <v>730</v>
      </c>
      <c r="E339" s="312">
        <v>0</v>
      </c>
      <c r="F339" s="68">
        <v>0</v>
      </c>
      <c r="G339" s="68">
        <v>0</v>
      </c>
      <c r="H339" s="312">
        <f t="shared" si="42"/>
        <v>0</v>
      </c>
      <c r="I339" s="325">
        <v>0</v>
      </c>
      <c r="J339" s="312">
        <f t="shared" si="43"/>
        <v>0</v>
      </c>
    </row>
    <row r="340" spans="2:10" ht="12.75">
      <c r="B340" s="31"/>
      <c r="C340" s="30"/>
      <c r="D340" s="115" t="s">
        <v>731</v>
      </c>
      <c r="E340" s="310">
        <f>E341</f>
        <v>0</v>
      </c>
      <c r="F340" s="310">
        <f>F341</f>
        <v>0</v>
      </c>
      <c r="G340" s="310">
        <f>G341</f>
        <v>0</v>
      </c>
      <c r="H340" s="310">
        <f t="shared" si="42"/>
        <v>0</v>
      </c>
      <c r="I340" s="310">
        <f>I341</f>
        <v>0</v>
      </c>
      <c r="J340" s="310">
        <f t="shared" si="43"/>
        <v>0</v>
      </c>
    </row>
    <row r="341" spans="2:10" ht="12.75">
      <c r="B341" s="31"/>
      <c r="C341" s="30"/>
      <c r="D341" s="114" t="s">
        <v>732</v>
      </c>
      <c r="E341" s="312">
        <v>0</v>
      </c>
      <c r="F341" s="68">
        <v>0</v>
      </c>
      <c r="G341" s="68">
        <v>0</v>
      </c>
      <c r="H341" s="312">
        <f t="shared" si="42"/>
        <v>0</v>
      </c>
      <c r="I341" s="325">
        <v>0</v>
      </c>
      <c r="J341" s="312">
        <f t="shared" si="43"/>
        <v>0</v>
      </c>
    </row>
    <row r="342" spans="2:10" ht="12.75">
      <c r="B342" s="31"/>
      <c r="C342" s="30"/>
      <c r="D342" s="114"/>
      <c r="E342" s="116"/>
      <c r="F342" s="69"/>
      <c r="G342" s="69"/>
      <c r="H342" s="69"/>
      <c r="I342" s="314"/>
      <c r="J342" s="69"/>
    </row>
    <row r="343" spans="2:12" ht="12.75">
      <c r="B343" s="113">
        <v>56</v>
      </c>
      <c r="C343" s="129" t="s">
        <v>430</v>
      </c>
      <c r="D343" s="115"/>
      <c r="E343" s="310">
        <f>E344+E349+E378+E391+E409+E455+E469+E495+E548+E558+E567+E582+E589+E593</f>
        <v>45512618</v>
      </c>
      <c r="F343" s="310">
        <f>F344+F349+F378+F391+F409+F455+F469+F495+F548+F558+F567+F582+F589+F593</f>
        <v>26501160</v>
      </c>
      <c r="G343" s="310">
        <f>G344+G349+G378+G391+G409+G455+G469+G495+G548+G558+G567+G582+G589+G593</f>
        <v>35348610</v>
      </c>
      <c r="H343" s="310">
        <f>E343+F343-G343</f>
        <v>36665168</v>
      </c>
      <c r="I343" s="310">
        <f>I344+I349+I378+I391+I409+I455+I469+I495+I548+I558+I567+I582+I589+I593</f>
        <v>16077641.290000003</v>
      </c>
      <c r="J343" s="338">
        <f>H343-I343</f>
        <v>20587526.709999997</v>
      </c>
      <c r="L343" s="186"/>
    </row>
    <row r="344" spans="2:10" ht="12.75">
      <c r="B344" s="113"/>
      <c r="C344" s="129"/>
      <c r="D344" s="115" t="s">
        <v>733</v>
      </c>
      <c r="E344" s="310">
        <f>E345</f>
        <v>35648610</v>
      </c>
      <c r="F344" s="310">
        <f>F345</f>
        <v>0</v>
      </c>
      <c r="G344" s="310">
        <f>G345</f>
        <v>35348610</v>
      </c>
      <c r="H344" s="310">
        <f>E344+F344-G344</f>
        <v>300000</v>
      </c>
      <c r="I344" s="339">
        <v>0</v>
      </c>
      <c r="J344" s="338">
        <f>H344-I344</f>
        <v>300000</v>
      </c>
    </row>
    <row r="345" spans="2:10" ht="12.75">
      <c r="B345" s="113"/>
      <c r="C345" s="129"/>
      <c r="D345" s="114" t="s">
        <v>734</v>
      </c>
      <c r="E345" s="312">
        <f>'[2]eep'!$E$11</f>
        <v>35648610</v>
      </c>
      <c r="F345" s="312">
        <v>0</v>
      </c>
      <c r="G345" s="312">
        <v>35348610</v>
      </c>
      <c r="H345" s="312">
        <f>E345+F345-G345</f>
        <v>300000</v>
      </c>
      <c r="I345" s="340">
        <v>0</v>
      </c>
      <c r="J345" s="341">
        <f>H345-I345</f>
        <v>300000</v>
      </c>
    </row>
    <row r="346" spans="2:10" ht="12.75">
      <c r="B346" s="113"/>
      <c r="C346" s="129"/>
      <c r="D346" s="115"/>
      <c r="E346" s="116"/>
      <c r="F346" s="116"/>
      <c r="G346" s="116"/>
      <c r="H346" s="116"/>
      <c r="I346" s="333"/>
      <c r="J346" s="188"/>
    </row>
    <row r="347" spans="2:10" ht="12.75">
      <c r="B347" s="113"/>
      <c r="C347" s="129"/>
      <c r="D347" s="115"/>
      <c r="E347" s="116"/>
      <c r="F347" s="116"/>
      <c r="G347" s="116"/>
      <c r="H347" s="116"/>
      <c r="I347" s="333"/>
      <c r="J347" s="188"/>
    </row>
    <row r="348" spans="2:10" ht="12.75">
      <c r="B348" s="113"/>
      <c r="C348" s="129"/>
      <c r="D348" s="115"/>
      <c r="E348" s="116"/>
      <c r="F348" s="116"/>
      <c r="G348" s="116"/>
      <c r="H348" s="116"/>
      <c r="I348" s="333"/>
      <c r="J348" s="188"/>
    </row>
    <row r="349" spans="2:10" ht="12.75">
      <c r="B349" s="113"/>
      <c r="C349" s="129" t="s">
        <v>431</v>
      </c>
      <c r="D349" s="115" t="s">
        <v>432</v>
      </c>
      <c r="E349" s="310">
        <f>E350+E355+E361+E366+E371</f>
        <v>0</v>
      </c>
      <c r="F349" s="310">
        <f>F350+F355+F361+F366+F371</f>
        <v>5835000</v>
      </c>
      <c r="G349" s="310">
        <f>G350+G355+G361+G366+G371</f>
        <v>0</v>
      </c>
      <c r="H349" s="310">
        <f>E349+F349-G349</f>
        <v>5835000</v>
      </c>
      <c r="I349" s="310">
        <f>I350+I355+I361+I366+I371</f>
        <v>1677613.39</v>
      </c>
      <c r="J349" s="338">
        <f>H349-I349</f>
        <v>4157386.6100000003</v>
      </c>
    </row>
    <row r="350" spans="2:10" ht="12.75">
      <c r="B350" s="113"/>
      <c r="C350" s="123"/>
      <c r="D350" s="114" t="s">
        <v>433</v>
      </c>
      <c r="E350" s="310">
        <f>E351+E352+E353+E354</f>
        <v>0</v>
      </c>
      <c r="F350" s="310">
        <f>F351+F352+F353+F354</f>
        <v>5750000</v>
      </c>
      <c r="G350" s="310">
        <f>G351+G352+G353+G354</f>
        <v>0</v>
      </c>
      <c r="H350" s="310">
        <f>E350+F350-G350</f>
        <v>5750000</v>
      </c>
      <c r="I350" s="310">
        <f>I351+I352+I353+I354</f>
        <v>1677613.39</v>
      </c>
      <c r="J350" s="338">
        <f>H350-I350</f>
        <v>4072386.6100000003</v>
      </c>
    </row>
    <row r="351" spans="2:10" ht="12.75">
      <c r="B351" s="113"/>
      <c r="C351" s="123"/>
      <c r="D351" s="130" t="s">
        <v>434</v>
      </c>
      <c r="E351" s="312">
        <v>0</v>
      </c>
      <c r="F351" s="325">
        <v>5750000</v>
      </c>
      <c r="G351" s="312">
        <v>0</v>
      </c>
      <c r="H351" s="312">
        <f aca="true" t="shared" si="44" ref="H351:H359">E351+F351-G351</f>
        <v>5750000</v>
      </c>
      <c r="I351" s="325">
        <v>1677613.39</v>
      </c>
      <c r="J351" s="341">
        <f>H351-I351</f>
        <v>4072386.6100000003</v>
      </c>
    </row>
    <row r="352" spans="2:10" ht="12.75">
      <c r="B352" s="113"/>
      <c r="C352" s="123"/>
      <c r="D352" s="130" t="s">
        <v>435</v>
      </c>
      <c r="E352" s="312">
        <v>0</v>
      </c>
      <c r="F352" s="312">
        <v>0</v>
      </c>
      <c r="G352" s="312">
        <v>0</v>
      </c>
      <c r="H352" s="312">
        <f t="shared" si="44"/>
        <v>0</v>
      </c>
      <c r="I352" s="325">
        <v>0</v>
      </c>
      <c r="J352" s="341">
        <f>H352-I352</f>
        <v>0</v>
      </c>
    </row>
    <row r="353" spans="2:10" ht="12.75">
      <c r="B353" s="113"/>
      <c r="C353" s="123"/>
      <c r="D353" s="130" t="s">
        <v>436</v>
      </c>
      <c r="E353" s="312">
        <v>0</v>
      </c>
      <c r="F353" s="312">
        <v>0</v>
      </c>
      <c r="G353" s="312">
        <v>0</v>
      </c>
      <c r="H353" s="312">
        <f t="shared" si="44"/>
        <v>0</v>
      </c>
      <c r="I353" s="325">
        <v>0</v>
      </c>
      <c r="J353" s="341">
        <f>H353-I353</f>
        <v>0</v>
      </c>
    </row>
    <row r="354" spans="2:10" ht="12.75">
      <c r="B354" s="113"/>
      <c r="C354" s="123"/>
      <c r="D354" s="130"/>
      <c r="E354" s="312"/>
      <c r="F354" s="312"/>
      <c r="G354" s="312"/>
      <c r="H354" s="310"/>
      <c r="I354" s="325"/>
      <c r="J354" s="312"/>
    </row>
    <row r="355" spans="2:10" ht="12.75">
      <c r="B355" s="113"/>
      <c r="C355" s="123"/>
      <c r="D355" s="114" t="s">
        <v>437</v>
      </c>
      <c r="E355" s="310">
        <v>0</v>
      </c>
      <c r="F355" s="310">
        <f>F356+F358+F359</f>
        <v>85000</v>
      </c>
      <c r="G355" s="310">
        <f>G356+G358+G359</f>
        <v>0</v>
      </c>
      <c r="H355" s="310">
        <f>E355+F355-G355</f>
        <v>85000</v>
      </c>
      <c r="I355" s="310">
        <v>0</v>
      </c>
      <c r="J355" s="310">
        <f>H355-I355</f>
        <v>85000</v>
      </c>
    </row>
    <row r="356" spans="2:10" ht="12.75">
      <c r="B356" s="113"/>
      <c r="C356" s="123"/>
      <c r="D356" s="130" t="s">
        <v>438</v>
      </c>
      <c r="E356" s="312">
        <f>'[2]eep'!E19</f>
        <v>0</v>
      </c>
      <c r="F356" s="312">
        <f>'[2]eep'!F19</f>
        <v>85000</v>
      </c>
      <c r="G356" s="312">
        <f>'[2]eep'!G19</f>
        <v>0</v>
      </c>
      <c r="H356" s="312">
        <f>-G356</f>
        <v>0</v>
      </c>
      <c r="I356" s="325">
        <v>0</v>
      </c>
      <c r="J356" s="341">
        <f>H356-I356</f>
        <v>0</v>
      </c>
    </row>
    <row r="357" spans="2:10" ht="12.75">
      <c r="B357" s="113"/>
      <c r="C357" s="123"/>
      <c r="D357" s="130"/>
      <c r="E357" s="312"/>
      <c r="F357" s="312"/>
      <c r="G357" s="312"/>
      <c r="H357" s="312"/>
      <c r="I357" s="325"/>
      <c r="J357" s="312"/>
    </row>
    <row r="358" spans="2:10" ht="12.75">
      <c r="B358" s="113"/>
      <c r="C358" s="123"/>
      <c r="D358" s="130" t="s">
        <v>435</v>
      </c>
      <c r="E358" s="312">
        <v>0</v>
      </c>
      <c r="F358" s="312">
        <v>0</v>
      </c>
      <c r="G358" s="312">
        <v>0</v>
      </c>
      <c r="H358" s="312">
        <f t="shared" si="44"/>
        <v>0</v>
      </c>
      <c r="I358" s="325">
        <v>0</v>
      </c>
      <c r="J358" s="341">
        <f>H358-I358</f>
        <v>0</v>
      </c>
    </row>
    <row r="359" spans="2:10" ht="12.75">
      <c r="B359" s="113"/>
      <c r="C359" s="123"/>
      <c r="D359" s="130" t="s">
        <v>439</v>
      </c>
      <c r="E359" s="312">
        <v>0</v>
      </c>
      <c r="F359" s="312">
        <v>0</v>
      </c>
      <c r="G359" s="312">
        <v>0</v>
      </c>
      <c r="H359" s="312">
        <f t="shared" si="44"/>
        <v>0</v>
      </c>
      <c r="I359" s="325">
        <v>0</v>
      </c>
      <c r="J359" s="341">
        <f>H359-I359</f>
        <v>0</v>
      </c>
    </row>
    <row r="360" spans="2:10" ht="12.75">
      <c r="B360" s="113"/>
      <c r="C360" s="123"/>
      <c r="D360" s="130"/>
      <c r="E360" s="312"/>
      <c r="F360" s="312"/>
      <c r="G360" s="312"/>
      <c r="H360" s="312"/>
      <c r="I360" s="325"/>
      <c r="J360" s="312"/>
    </row>
    <row r="361" spans="2:10" ht="12.75">
      <c r="B361" s="113"/>
      <c r="C361" s="123"/>
      <c r="D361" s="114" t="s">
        <v>440</v>
      </c>
      <c r="E361" s="310">
        <f>E362+E363+E364</f>
        <v>0</v>
      </c>
      <c r="F361" s="310">
        <f>F362+F363+F364</f>
        <v>0</v>
      </c>
      <c r="G361" s="310">
        <f>G362+G363+G364</f>
        <v>0</v>
      </c>
      <c r="H361" s="310">
        <f>E361+F361-G361</f>
        <v>0</v>
      </c>
      <c r="I361" s="334">
        <v>0</v>
      </c>
      <c r="J361" s="310">
        <f>H361-I361</f>
        <v>0</v>
      </c>
    </row>
    <row r="362" spans="2:10" ht="12.75">
      <c r="B362" s="113"/>
      <c r="C362" s="123"/>
      <c r="D362" s="130" t="s">
        <v>441</v>
      </c>
      <c r="E362" s="311">
        <v>0</v>
      </c>
      <c r="F362" s="311">
        <v>0</v>
      </c>
      <c r="G362" s="311">
        <v>0</v>
      </c>
      <c r="H362" s="312">
        <f>E362+F362-G362</f>
        <v>0</v>
      </c>
      <c r="I362" s="325">
        <v>0</v>
      </c>
      <c r="J362" s="341">
        <f>H362-I362</f>
        <v>0</v>
      </c>
    </row>
    <row r="363" spans="2:10" ht="12.75">
      <c r="B363" s="113"/>
      <c r="C363" s="123"/>
      <c r="D363" s="130" t="s">
        <v>435</v>
      </c>
      <c r="E363" s="311">
        <f>E362</f>
        <v>0</v>
      </c>
      <c r="F363" s="311">
        <f>F362</f>
        <v>0</v>
      </c>
      <c r="G363" s="311">
        <f>G362</f>
        <v>0</v>
      </c>
      <c r="H363" s="312">
        <f>E363+F363-G363</f>
        <v>0</v>
      </c>
      <c r="I363" s="343">
        <v>0</v>
      </c>
      <c r="J363" s="341">
        <f>H363-I363</f>
        <v>0</v>
      </c>
    </row>
    <row r="364" spans="2:10" ht="12.75">
      <c r="B364" s="113"/>
      <c r="C364" s="123"/>
      <c r="D364" s="130" t="s">
        <v>439</v>
      </c>
      <c r="E364" s="311">
        <v>0</v>
      </c>
      <c r="F364" s="311">
        <v>0</v>
      </c>
      <c r="G364" s="311">
        <v>0</v>
      </c>
      <c r="H364" s="312">
        <f>E364+F364-G364</f>
        <v>0</v>
      </c>
      <c r="I364" s="325">
        <v>0</v>
      </c>
      <c r="J364" s="341">
        <f>H364-I364</f>
        <v>0</v>
      </c>
    </row>
    <row r="365" spans="2:10" ht="12.75">
      <c r="B365" s="113"/>
      <c r="C365" s="123"/>
      <c r="D365" s="130"/>
      <c r="E365" s="312"/>
      <c r="F365" s="312"/>
      <c r="G365" s="312"/>
      <c r="H365" s="312"/>
      <c r="I365" s="325"/>
      <c r="J365" s="312"/>
    </row>
    <row r="366" spans="2:10" ht="12.75">
      <c r="B366" s="113"/>
      <c r="C366" s="123"/>
      <c r="D366" s="114" t="s">
        <v>442</v>
      </c>
      <c r="E366" s="310">
        <f>E367+E368+E369</f>
        <v>0</v>
      </c>
      <c r="F366" s="310">
        <f>F367+F368+F369</f>
        <v>0</v>
      </c>
      <c r="G366" s="310">
        <f>G367+G368+G369</f>
        <v>0</v>
      </c>
      <c r="H366" s="310">
        <f>E366+F366-G366</f>
        <v>0</v>
      </c>
      <c r="I366" s="334">
        <v>0</v>
      </c>
      <c r="J366" s="310">
        <f>H366-I366</f>
        <v>0</v>
      </c>
    </row>
    <row r="367" spans="2:10" ht="12.75">
      <c r="B367" s="113"/>
      <c r="C367" s="123"/>
      <c r="D367" s="130" t="s">
        <v>441</v>
      </c>
      <c r="E367" s="311">
        <v>0</v>
      </c>
      <c r="F367" s="311">
        <v>0</v>
      </c>
      <c r="G367" s="311">
        <v>0</v>
      </c>
      <c r="H367" s="312">
        <f>E367+F367-G367</f>
        <v>0</v>
      </c>
      <c r="I367" s="325">
        <v>0</v>
      </c>
      <c r="J367" s="341">
        <f>H367-I367</f>
        <v>0</v>
      </c>
    </row>
    <row r="368" spans="2:10" ht="12.75">
      <c r="B368" s="113"/>
      <c r="C368" s="123"/>
      <c r="D368" s="130" t="s">
        <v>435</v>
      </c>
      <c r="E368" s="311">
        <f>E367</f>
        <v>0</v>
      </c>
      <c r="F368" s="311">
        <f>F367</f>
        <v>0</v>
      </c>
      <c r="G368" s="311">
        <f>G367</f>
        <v>0</v>
      </c>
      <c r="H368" s="312">
        <f>E368+F368-G368</f>
        <v>0</v>
      </c>
      <c r="I368" s="343">
        <v>0</v>
      </c>
      <c r="J368" s="341">
        <f>H368-I368</f>
        <v>0</v>
      </c>
    </row>
    <row r="369" spans="2:10" ht="12.75">
      <c r="B369" s="113"/>
      <c r="C369" s="123"/>
      <c r="D369" s="130" t="s">
        <v>439</v>
      </c>
      <c r="E369" s="311">
        <v>0</v>
      </c>
      <c r="F369" s="311">
        <v>0</v>
      </c>
      <c r="G369" s="311">
        <v>0</v>
      </c>
      <c r="H369" s="312">
        <f>E369+F369-G369</f>
        <v>0</v>
      </c>
      <c r="I369" s="325">
        <v>0</v>
      </c>
      <c r="J369" s="341">
        <f>H369-I369</f>
        <v>0</v>
      </c>
    </row>
    <row r="370" spans="2:10" ht="12.75">
      <c r="B370" s="113"/>
      <c r="C370" s="123"/>
      <c r="D370" s="130"/>
      <c r="E370" s="312"/>
      <c r="F370" s="312"/>
      <c r="G370" s="312"/>
      <c r="H370" s="312"/>
      <c r="I370" s="325"/>
      <c r="J370" s="312"/>
    </row>
    <row r="371" spans="2:10" ht="12.75">
      <c r="B371" s="113"/>
      <c r="C371" s="123"/>
      <c r="D371" s="114" t="s">
        <v>443</v>
      </c>
      <c r="E371" s="310">
        <f>E372+E373+E375+E376</f>
        <v>0</v>
      </c>
      <c r="F371" s="310">
        <f>F372+F373+F375+F376</f>
        <v>0</v>
      </c>
      <c r="G371" s="310">
        <f>G372+G373+G375+G376</f>
        <v>0</v>
      </c>
      <c r="H371" s="310">
        <f>E371+F371-G371</f>
        <v>0</v>
      </c>
      <c r="I371" s="334">
        <v>0</v>
      </c>
      <c r="J371" s="310">
        <f>H371-I371</f>
        <v>0</v>
      </c>
    </row>
    <row r="372" spans="2:10" ht="12.75">
      <c r="B372" s="113"/>
      <c r="C372" s="123"/>
      <c r="D372" s="130" t="s">
        <v>435</v>
      </c>
      <c r="E372" s="312">
        <v>0</v>
      </c>
      <c r="F372" s="312">
        <v>0</v>
      </c>
      <c r="G372" s="312">
        <v>0</v>
      </c>
      <c r="H372" s="312">
        <f>E372+F372-G372</f>
        <v>0</v>
      </c>
      <c r="I372" s="325">
        <v>0</v>
      </c>
      <c r="J372" s="341">
        <f>H372-I372</f>
        <v>0</v>
      </c>
    </row>
    <row r="373" spans="2:10" ht="12.75">
      <c r="B373" s="113"/>
      <c r="C373" s="123"/>
      <c r="D373" s="130" t="s">
        <v>439</v>
      </c>
      <c r="E373" s="312">
        <v>0</v>
      </c>
      <c r="F373" s="312">
        <v>0</v>
      </c>
      <c r="G373" s="312">
        <v>0</v>
      </c>
      <c r="H373" s="312">
        <f>E373+F373-G373</f>
        <v>0</v>
      </c>
      <c r="I373" s="325">
        <v>0</v>
      </c>
      <c r="J373" s="341">
        <f>H373-I373</f>
        <v>0</v>
      </c>
    </row>
    <row r="374" spans="2:10" ht="12.75">
      <c r="B374" s="113"/>
      <c r="C374" s="123"/>
      <c r="D374" s="130"/>
      <c r="E374" s="312"/>
      <c r="F374" s="312"/>
      <c r="G374" s="312"/>
      <c r="H374" s="312"/>
      <c r="I374" s="325"/>
      <c r="J374" s="312"/>
    </row>
    <row r="375" spans="2:10" ht="12.75">
      <c r="B375" s="113"/>
      <c r="C375" s="123"/>
      <c r="D375" s="114" t="s">
        <v>444</v>
      </c>
      <c r="E375" s="311">
        <f>E374</f>
        <v>0</v>
      </c>
      <c r="F375" s="311">
        <f>F374</f>
        <v>0</v>
      </c>
      <c r="G375" s="311">
        <f>G374</f>
        <v>0</v>
      </c>
      <c r="H375" s="312">
        <f>E375+F375-G375</f>
        <v>0</v>
      </c>
      <c r="I375" s="343">
        <v>0</v>
      </c>
      <c r="J375" s="341">
        <f>H375-I375</f>
        <v>0</v>
      </c>
    </row>
    <row r="376" spans="2:10" ht="25.5">
      <c r="B376" s="113"/>
      <c r="C376" s="123"/>
      <c r="D376" s="114" t="s">
        <v>445</v>
      </c>
      <c r="E376" s="311">
        <v>0</v>
      </c>
      <c r="F376" s="311">
        <v>0</v>
      </c>
      <c r="G376" s="311">
        <v>0</v>
      </c>
      <c r="H376" s="312">
        <f>E376+F376-G376</f>
        <v>0</v>
      </c>
      <c r="I376" s="325">
        <v>0</v>
      </c>
      <c r="J376" s="341">
        <f>H376-I376</f>
        <v>0</v>
      </c>
    </row>
    <row r="377" spans="2:10" ht="12.75">
      <c r="B377" s="113"/>
      <c r="C377" s="123"/>
      <c r="D377" s="114"/>
      <c r="E377" s="312"/>
      <c r="F377" s="312"/>
      <c r="G377" s="312"/>
      <c r="H377" s="312"/>
      <c r="I377" s="325"/>
      <c r="J377" s="312"/>
    </row>
    <row r="378" spans="2:10" ht="12.75">
      <c r="B378" s="113"/>
      <c r="C378" s="129" t="s">
        <v>446</v>
      </c>
      <c r="D378" s="115" t="s">
        <v>447</v>
      </c>
      <c r="E378" s="310">
        <f>E379+E384</f>
        <v>0</v>
      </c>
      <c r="F378" s="310">
        <f>F379+F384</f>
        <v>0</v>
      </c>
      <c r="G378" s="310">
        <f>G379+G384</f>
        <v>0</v>
      </c>
      <c r="H378" s="310">
        <f>E378+F378-G378</f>
        <v>0</v>
      </c>
      <c r="I378" s="310">
        <f>I379+I384</f>
        <v>178890.62</v>
      </c>
      <c r="J378" s="310">
        <f>H378-I378</f>
        <v>-178890.62</v>
      </c>
    </row>
    <row r="379" spans="2:10" ht="12.75">
      <c r="B379" s="113"/>
      <c r="C379" s="123"/>
      <c r="D379" s="114" t="s">
        <v>448</v>
      </c>
      <c r="E379" s="310">
        <f>E380+E381+E382</f>
        <v>0</v>
      </c>
      <c r="F379" s="310">
        <f>F380+F381+F382</f>
        <v>0</v>
      </c>
      <c r="G379" s="310">
        <f>G380+G381+G382</f>
        <v>0</v>
      </c>
      <c r="H379" s="310">
        <f>E379+F379-G379</f>
        <v>0</v>
      </c>
      <c r="I379" s="310">
        <f>I380+I381+I382</f>
        <v>178890.62</v>
      </c>
      <c r="J379" s="310">
        <f>H379-I379</f>
        <v>-178890.62</v>
      </c>
    </row>
    <row r="380" spans="2:10" ht="12.75">
      <c r="B380" s="113"/>
      <c r="C380" s="123"/>
      <c r="D380" s="130" t="s">
        <v>434</v>
      </c>
      <c r="E380" s="312">
        <v>0</v>
      </c>
      <c r="F380" s="312">
        <v>0</v>
      </c>
      <c r="G380" s="312">
        <v>0</v>
      </c>
      <c r="H380" s="312">
        <f>E380+F380-G380</f>
        <v>0</v>
      </c>
      <c r="I380" s="312">
        <v>178890.62</v>
      </c>
      <c r="J380" s="312">
        <f>H380-I380</f>
        <v>-178890.62</v>
      </c>
    </row>
    <row r="381" spans="2:10" ht="12.75">
      <c r="B381" s="113"/>
      <c r="C381" s="123"/>
      <c r="D381" s="130" t="s">
        <v>435</v>
      </c>
      <c r="E381" s="312">
        <v>0</v>
      </c>
      <c r="F381" s="312">
        <v>0</v>
      </c>
      <c r="G381" s="312">
        <v>0</v>
      </c>
      <c r="H381" s="312">
        <f>E381+F381-G381</f>
        <v>0</v>
      </c>
      <c r="I381" s="312">
        <v>0</v>
      </c>
      <c r="J381" s="312">
        <f>H381-I381</f>
        <v>0</v>
      </c>
    </row>
    <row r="382" spans="2:10" ht="12.75">
      <c r="B382" s="113"/>
      <c r="C382" s="123"/>
      <c r="D382" s="130" t="s">
        <v>436</v>
      </c>
      <c r="E382" s="312">
        <v>0</v>
      </c>
      <c r="F382" s="312">
        <v>0</v>
      </c>
      <c r="G382" s="312">
        <v>0</v>
      </c>
      <c r="H382" s="312">
        <f>E382+F382-G382</f>
        <v>0</v>
      </c>
      <c r="I382" s="312">
        <v>0</v>
      </c>
      <c r="J382" s="312">
        <f>H382-I382</f>
        <v>0</v>
      </c>
    </row>
    <row r="383" spans="2:10" ht="12.75">
      <c r="B383" s="113"/>
      <c r="C383" s="123"/>
      <c r="D383" s="130"/>
      <c r="E383" s="312"/>
      <c r="F383" s="312"/>
      <c r="G383" s="312"/>
      <c r="H383" s="312"/>
      <c r="I383" s="325"/>
      <c r="J383" s="312"/>
    </row>
    <row r="384" spans="2:10" ht="12.75">
      <c r="B384" s="113"/>
      <c r="C384" s="123"/>
      <c r="D384" s="114" t="s">
        <v>449</v>
      </c>
      <c r="E384" s="310">
        <f>E385+E386</f>
        <v>0</v>
      </c>
      <c r="F384" s="310">
        <f>F385+F386</f>
        <v>0</v>
      </c>
      <c r="G384" s="310">
        <f>G385+G386</f>
        <v>0</v>
      </c>
      <c r="H384" s="310">
        <f>E384+F384-G384</f>
        <v>0</v>
      </c>
      <c r="I384" s="310">
        <f>I385+I386</f>
        <v>0</v>
      </c>
      <c r="J384" s="310">
        <f>H384-I384</f>
        <v>0</v>
      </c>
    </row>
    <row r="385" spans="2:10" ht="12.75">
      <c r="B385" s="113"/>
      <c r="C385" s="123"/>
      <c r="D385" s="130" t="s">
        <v>434</v>
      </c>
      <c r="E385" s="312">
        <v>0</v>
      </c>
      <c r="F385" s="312">
        <v>0</v>
      </c>
      <c r="G385" s="312">
        <v>0</v>
      </c>
      <c r="H385" s="312">
        <f>E385+F385-G385</f>
        <v>0</v>
      </c>
      <c r="I385" s="325">
        <v>0</v>
      </c>
      <c r="J385" s="312">
        <f>H385-I385</f>
        <v>0</v>
      </c>
    </row>
    <row r="386" spans="2:10" ht="12.75">
      <c r="B386" s="113"/>
      <c r="C386" s="123"/>
      <c r="D386" s="130" t="s">
        <v>435</v>
      </c>
      <c r="E386" s="312">
        <v>0</v>
      </c>
      <c r="F386" s="312">
        <v>0</v>
      </c>
      <c r="G386" s="312">
        <v>0</v>
      </c>
      <c r="H386" s="312">
        <f>E386+F386-G386</f>
        <v>0</v>
      </c>
      <c r="I386" s="325">
        <v>0</v>
      </c>
      <c r="J386" s="312">
        <f>H386-I386</f>
        <v>0</v>
      </c>
    </row>
    <row r="387" spans="2:10" ht="12.75">
      <c r="B387" s="113"/>
      <c r="C387" s="123"/>
      <c r="D387" s="130"/>
      <c r="E387" s="312"/>
      <c r="F387" s="312"/>
      <c r="G387" s="312"/>
      <c r="H387" s="312"/>
      <c r="I387" s="325"/>
      <c r="J387" s="312"/>
    </row>
    <row r="388" spans="2:10" ht="12.75">
      <c r="B388" s="113"/>
      <c r="C388" s="123"/>
      <c r="D388" s="114" t="s">
        <v>444</v>
      </c>
      <c r="E388" s="312">
        <v>0</v>
      </c>
      <c r="F388" s="312">
        <v>0</v>
      </c>
      <c r="G388" s="312">
        <v>0</v>
      </c>
      <c r="H388" s="312">
        <f>E388+F388-G388</f>
        <v>0</v>
      </c>
      <c r="I388" s="325">
        <v>0</v>
      </c>
      <c r="J388" s="312">
        <f>H388-I388</f>
        <v>0</v>
      </c>
    </row>
    <row r="389" spans="2:10" ht="12.75">
      <c r="B389" s="113"/>
      <c r="C389" s="123"/>
      <c r="D389" s="114" t="s">
        <v>450</v>
      </c>
      <c r="E389" s="312">
        <v>0</v>
      </c>
      <c r="F389" s="312">
        <v>0</v>
      </c>
      <c r="G389" s="312">
        <v>0</v>
      </c>
      <c r="H389" s="312">
        <f>E389+F389-G389</f>
        <v>0</v>
      </c>
      <c r="I389" s="325">
        <v>0</v>
      </c>
      <c r="J389" s="312">
        <f>H389-I389</f>
        <v>0</v>
      </c>
    </row>
    <row r="390" spans="2:10" ht="12.75">
      <c r="B390" s="113"/>
      <c r="C390" s="123"/>
      <c r="D390" s="114"/>
      <c r="E390" s="312"/>
      <c r="F390" s="312"/>
      <c r="G390" s="312"/>
      <c r="H390" s="312"/>
      <c r="I390" s="325"/>
      <c r="J390" s="312"/>
    </row>
    <row r="391" spans="2:10" ht="12.75">
      <c r="B391" s="113"/>
      <c r="C391" s="129" t="s">
        <v>451</v>
      </c>
      <c r="D391" s="115" t="s">
        <v>452</v>
      </c>
      <c r="E391" s="310">
        <f>E392+E397</f>
        <v>0</v>
      </c>
      <c r="F391" s="310">
        <f>F392+F397</f>
        <v>0</v>
      </c>
      <c r="G391" s="310">
        <f>G392+G397</f>
        <v>0</v>
      </c>
      <c r="H391" s="310">
        <f>E391+F391-G391</f>
        <v>0</v>
      </c>
      <c r="I391" s="310">
        <f>I392+I397</f>
        <v>0</v>
      </c>
      <c r="J391" s="310">
        <f>H391-I391</f>
        <v>0</v>
      </c>
    </row>
    <row r="392" spans="2:10" ht="12.75">
      <c r="B392" s="113"/>
      <c r="C392" s="123"/>
      <c r="D392" s="114" t="s">
        <v>453</v>
      </c>
      <c r="E392" s="310">
        <f>E393+E394+E395</f>
        <v>0</v>
      </c>
      <c r="F392" s="310">
        <f>F393+F394+F395</f>
        <v>0</v>
      </c>
      <c r="G392" s="310">
        <f>G393+G394+G395</f>
        <v>0</v>
      </c>
      <c r="H392" s="310">
        <f>E392+F392-G392</f>
        <v>0</v>
      </c>
      <c r="I392" s="310">
        <f>I393+I394+I395</f>
        <v>0</v>
      </c>
      <c r="J392" s="310">
        <f>H392-I392</f>
        <v>0</v>
      </c>
    </row>
    <row r="393" spans="2:10" ht="12.75">
      <c r="B393" s="113"/>
      <c r="C393" s="123"/>
      <c r="D393" s="130" t="s">
        <v>434</v>
      </c>
      <c r="E393" s="312">
        <v>0</v>
      </c>
      <c r="F393" s="312">
        <v>0</v>
      </c>
      <c r="G393" s="312">
        <v>0</v>
      </c>
      <c r="H393" s="312">
        <f>E393+F393-G393</f>
        <v>0</v>
      </c>
      <c r="I393" s="312">
        <v>0</v>
      </c>
      <c r="J393" s="312">
        <f>H393-I393</f>
        <v>0</v>
      </c>
    </row>
    <row r="394" spans="2:10" ht="12.75">
      <c r="B394" s="113"/>
      <c r="C394" s="123"/>
      <c r="D394" s="130" t="s">
        <v>435</v>
      </c>
      <c r="E394" s="312">
        <v>0</v>
      </c>
      <c r="F394" s="312">
        <v>0</v>
      </c>
      <c r="G394" s="312">
        <v>0</v>
      </c>
      <c r="H394" s="312">
        <f>E394+F394-G394</f>
        <v>0</v>
      </c>
      <c r="I394" s="312">
        <v>0</v>
      </c>
      <c r="J394" s="312">
        <f>H394-I394</f>
        <v>0</v>
      </c>
    </row>
    <row r="395" spans="2:10" ht="12.75">
      <c r="B395" s="113"/>
      <c r="C395" s="123"/>
      <c r="D395" s="130" t="s">
        <v>436</v>
      </c>
      <c r="E395" s="312">
        <v>0</v>
      </c>
      <c r="F395" s="312">
        <v>0</v>
      </c>
      <c r="G395" s="312">
        <v>0</v>
      </c>
      <c r="H395" s="312">
        <f>E395+F395-G395</f>
        <v>0</v>
      </c>
      <c r="I395" s="312">
        <v>0</v>
      </c>
      <c r="J395" s="312">
        <f>H395-I395</f>
        <v>0</v>
      </c>
    </row>
    <row r="396" spans="2:10" ht="12.75">
      <c r="B396" s="113"/>
      <c r="C396" s="123"/>
      <c r="D396" s="114"/>
      <c r="E396" s="312"/>
      <c r="F396" s="312"/>
      <c r="G396" s="312"/>
      <c r="H396" s="312"/>
      <c r="I396" s="325"/>
      <c r="J396" s="312"/>
    </row>
    <row r="397" spans="2:10" ht="12.75">
      <c r="B397" s="113"/>
      <c r="C397" s="123"/>
      <c r="D397" s="114" t="s">
        <v>454</v>
      </c>
      <c r="E397" s="310">
        <f>E398+E399+E400</f>
        <v>0</v>
      </c>
      <c r="F397" s="310">
        <f>F398+F399+F400</f>
        <v>0</v>
      </c>
      <c r="G397" s="310">
        <f>G398+G399+G400</f>
        <v>0</v>
      </c>
      <c r="H397" s="310">
        <f>E397+F397-G397</f>
        <v>0</v>
      </c>
      <c r="I397" s="310">
        <f>I398+I399+I400</f>
        <v>0</v>
      </c>
      <c r="J397" s="310">
        <f>H397-I397</f>
        <v>0</v>
      </c>
    </row>
    <row r="398" spans="2:10" ht="12.75">
      <c r="B398" s="113"/>
      <c r="C398" s="123"/>
      <c r="D398" s="130" t="s">
        <v>434</v>
      </c>
      <c r="E398" s="312">
        <v>0</v>
      </c>
      <c r="F398" s="312">
        <v>0</v>
      </c>
      <c r="G398" s="312">
        <v>0</v>
      </c>
      <c r="H398" s="312">
        <f>E398+F398-G398</f>
        <v>0</v>
      </c>
      <c r="I398" s="325">
        <v>0</v>
      </c>
      <c r="J398" s="312">
        <f>H398-I398</f>
        <v>0</v>
      </c>
    </row>
    <row r="399" spans="2:10" ht="12.75">
      <c r="B399" s="113"/>
      <c r="C399" s="123"/>
      <c r="D399" s="130" t="s">
        <v>435</v>
      </c>
      <c r="E399" s="312">
        <v>0</v>
      </c>
      <c r="F399" s="312">
        <v>0</v>
      </c>
      <c r="G399" s="312">
        <v>0</v>
      </c>
      <c r="H399" s="312">
        <f>E399+F399-G399</f>
        <v>0</v>
      </c>
      <c r="I399" s="325">
        <v>0</v>
      </c>
      <c r="J399" s="312">
        <f>H399-I399</f>
        <v>0</v>
      </c>
    </row>
    <row r="400" spans="2:10" ht="12.75">
      <c r="B400" s="113"/>
      <c r="C400" s="123"/>
      <c r="D400" s="130" t="s">
        <v>436</v>
      </c>
      <c r="E400" s="312">
        <v>0</v>
      </c>
      <c r="F400" s="312">
        <v>0</v>
      </c>
      <c r="G400" s="312">
        <v>0</v>
      </c>
      <c r="H400" s="312">
        <f>E400+F400-G400</f>
        <v>0</v>
      </c>
      <c r="I400" s="325">
        <v>0</v>
      </c>
      <c r="J400" s="312">
        <f>H400-I400</f>
        <v>0</v>
      </c>
    </row>
    <row r="401" spans="2:10" ht="12.75">
      <c r="B401" s="113"/>
      <c r="C401" s="123"/>
      <c r="D401" s="114"/>
      <c r="E401" s="312"/>
      <c r="F401" s="312"/>
      <c r="G401" s="312"/>
      <c r="H401" s="312"/>
      <c r="I401" s="325"/>
      <c r="J401" s="312"/>
    </row>
    <row r="402" spans="2:10" ht="12.75">
      <c r="B402" s="113"/>
      <c r="C402" s="123"/>
      <c r="D402" s="114" t="s">
        <v>455</v>
      </c>
      <c r="E402" s="310">
        <f>E403+E404+E406+E407</f>
        <v>3860000</v>
      </c>
      <c r="F402" s="310">
        <f>F403+F404+F406+F407</f>
        <v>471793.98</v>
      </c>
      <c r="G402" s="310">
        <f>G403+G404+G406+G407</f>
        <v>0</v>
      </c>
      <c r="H402" s="310">
        <f>E402+F402-G402</f>
        <v>4331793.98</v>
      </c>
      <c r="I402" s="310">
        <f>I403+I404+I406+I407</f>
        <v>0</v>
      </c>
      <c r="J402" s="310">
        <f>H402-I402</f>
        <v>4331793.98</v>
      </c>
    </row>
    <row r="403" spans="2:10" ht="12.75">
      <c r="B403" s="113"/>
      <c r="C403" s="123"/>
      <c r="D403" s="130" t="s">
        <v>441</v>
      </c>
      <c r="E403" s="311">
        <f>'[2]eep'!E66</f>
        <v>2480000</v>
      </c>
      <c r="F403" s="311">
        <v>0</v>
      </c>
      <c r="G403" s="311">
        <f>'[2]eep'!G66</f>
        <v>0</v>
      </c>
      <c r="H403" s="312">
        <f>E403+F403-G403</f>
        <v>2480000</v>
      </c>
      <c r="I403" s="325">
        <v>0</v>
      </c>
      <c r="J403" s="312">
        <f>H403-I403</f>
        <v>2480000</v>
      </c>
    </row>
    <row r="404" spans="2:10" ht="12.75">
      <c r="B404" s="113"/>
      <c r="C404" s="123"/>
      <c r="D404" s="130" t="s">
        <v>456</v>
      </c>
      <c r="E404" s="311">
        <f>'[2]eep'!E67</f>
        <v>500000</v>
      </c>
      <c r="F404" s="311">
        <f>'[2]eep'!F67</f>
        <v>205594.33</v>
      </c>
      <c r="G404" s="311">
        <f>'[2]eep'!G67</f>
        <v>0</v>
      </c>
      <c r="H404" s="312">
        <f>E404+F404-G404</f>
        <v>705594.33</v>
      </c>
      <c r="I404" s="325">
        <v>0</v>
      </c>
      <c r="J404" s="312">
        <f>H404-I404</f>
        <v>705594.33</v>
      </c>
    </row>
    <row r="405" spans="2:10" ht="12.75">
      <c r="B405" s="113"/>
      <c r="C405" s="123"/>
      <c r="D405" s="114"/>
      <c r="E405" s="312"/>
      <c r="F405" s="312"/>
      <c r="G405" s="312"/>
      <c r="H405" s="312"/>
      <c r="I405" s="325"/>
      <c r="J405" s="312"/>
    </row>
    <row r="406" spans="2:10" ht="12.75">
      <c r="B406" s="113"/>
      <c r="C406" s="123"/>
      <c r="D406" s="114" t="s">
        <v>444</v>
      </c>
      <c r="E406" s="312">
        <f>'[2]eep'!E69</f>
        <v>380000</v>
      </c>
      <c r="F406" s="312">
        <f>'[2]eep'!F69</f>
        <v>110529.44</v>
      </c>
      <c r="G406" s="312">
        <f>'[2]eep'!G69</f>
        <v>0</v>
      </c>
      <c r="H406" s="312">
        <f>E406+F406-G406</f>
        <v>490529.44</v>
      </c>
      <c r="I406" s="325">
        <v>0</v>
      </c>
      <c r="J406" s="312">
        <f>H406-I406</f>
        <v>490529.44</v>
      </c>
    </row>
    <row r="407" spans="2:10" ht="12.75">
      <c r="B407" s="113"/>
      <c r="C407" s="123"/>
      <c r="D407" s="114" t="s">
        <v>450</v>
      </c>
      <c r="E407" s="311">
        <f>'[2]eep'!E70</f>
        <v>500000</v>
      </c>
      <c r="F407" s="311">
        <f>'[2]eep'!F70</f>
        <v>155670.21</v>
      </c>
      <c r="G407" s="311">
        <f>'[2]eep'!G70</f>
        <v>0</v>
      </c>
      <c r="H407" s="312">
        <f>E407+F407-G407</f>
        <v>655670.21</v>
      </c>
      <c r="I407" s="325">
        <v>0</v>
      </c>
      <c r="J407" s="312">
        <f>H407-I407</f>
        <v>655670.21</v>
      </c>
    </row>
    <row r="408" spans="2:10" ht="12.75">
      <c r="B408" s="113"/>
      <c r="C408" s="123"/>
      <c r="D408" s="114"/>
      <c r="E408" s="124"/>
      <c r="F408" s="124"/>
      <c r="G408" s="124"/>
      <c r="H408" s="124"/>
      <c r="I408" s="323"/>
      <c r="J408" s="124"/>
    </row>
    <row r="409" spans="2:10" ht="12.75">
      <c r="B409" s="113"/>
      <c r="C409" s="129" t="s">
        <v>457</v>
      </c>
      <c r="D409" s="115" t="s">
        <v>458</v>
      </c>
      <c r="E409" s="310">
        <f>E410+E422+E426+E430+E436</f>
        <v>0</v>
      </c>
      <c r="F409" s="310">
        <f>F410+F422+F426+F430+F436</f>
        <v>15686160</v>
      </c>
      <c r="G409" s="310">
        <f>G410+G422+G426+G430+G436</f>
        <v>0</v>
      </c>
      <c r="H409" s="310">
        <f>E409+F409-G409</f>
        <v>15686160</v>
      </c>
      <c r="I409" s="310">
        <f>I410+I422+I426+I430+I436</f>
        <v>4728582.32</v>
      </c>
      <c r="J409" s="338">
        <f>H409-I409</f>
        <v>10957577.68</v>
      </c>
    </row>
    <row r="410" spans="2:10" ht="12.75">
      <c r="B410" s="113"/>
      <c r="C410" s="123"/>
      <c r="D410" s="114" t="s">
        <v>459</v>
      </c>
      <c r="E410" s="310">
        <f>E411+E422+E426</f>
        <v>0</v>
      </c>
      <c r="F410" s="310">
        <f>F411+F422+F426</f>
        <v>15686160</v>
      </c>
      <c r="G410" s="310">
        <f>G411+G422+G426</f>
        <v>0</v>
      </c>
      <c r="H410" s="312">
        <f aca="true" t="shared" si="45" ref="H410:H420">E410+F410-G410</f>
        <v>15686160</v>
      </c>
      <c r="I410" s="310">
        <f>I411+I422+I426</f>
        <v>4728582.32</v>
      </c>
      <c r="J410" s="341">
        <f aca="true" t="shared" si="46" ref="J410:J420">H410-I410</f>
        <v>10957577.68</v>
      </c>
    </row>
    <row r="411" spans="2:10" ht="12.75">
      <c r="B411" s="113"/>
      <c r="C411" s="123"/>
      <c r="D411" s="131" t="s">
        <v>441</v>
      </c>
      <c r="E411" s="310">
        <f>E412+E413+E414+E415+E416+E417+E418+E419+E420</f>
        <v>0</v>
      </c>
      <c r="F411" s="310">
        <f>F412+F413+F414+F415+F416+F417+F418+F419+F420</f>
        <v>15686160</v>
      </c>
      <c r="G411" s="310">
        <f>G412+G413+G414+G415+G416+G417+G418+G419+G420</f>
        <v>0</v>
      </c>
      <c r="H411" s="310">
        <f t="shared" si="45"/>
        <v>15686160</v>
      </c>
      <c r="I411" s="310">
        <f>I412+I413+I414+I415+I416+I417+I418+I419+I420</f>
        <v>4728582.32</v>
      </c>
      <c r="J411" s="338">
        <f t="shared" si="46"/>
        <v>10957577.68</v>
      </c>
    </row>
    <row r="412" spans="2:10" ht="12.75">
      <c r="B412" s="113"/>
      <c r="C412" s="123"/>
      <c r="D412" s="130" t="s">
        <v>460</v>
      </c>
      <c r="E412" s="311">
        <v>0</v>
      </c>
      <c r="F412" s="311">
        <v>15686160</v>
      </c>
      <c r="G412" s="311">
        <v>0</v>
      </c>
      <c r="H412" s="312">
        <f t="shared" si="45"/>
        <v>15686160</v>
      </c>
      <c r="I412" s="311">
        <v>4728582.32</v>
      </c>
      <c r="J412" s="341">
        <f t="shared" si="46"/>
        <v>10957577.68</v>
      </c>
    </row>
    <row r="413" spans="2:10" ht="12.75">
      <c r="B413" s="117"/>
      <c r="C413" s="114"/>
      <c r="D413" s="130" t="s">
        <v>461</v>
      </c>
      <c r="E413" s="311">
        <v>0</v>
      </c>
      <c r="F413" s="311">
        <v>0</v>
      </c>
      <c r="G413" s="311">
        <v>0</v>
      </c>
      <c r="H413" s="312">
        <f t="shared" si="45"/>
        <v>0</v>
      </c>
      <c r="I413" s="311">
        <v>0</v>
      </c>
      <c r="J413" s="341">
        <f t="shared" si="46"/>
        <v>0</v>
      </c>
    </row>
    <row r="414" spans="2:10" ht="12.75">
      <c r="B414" s="117"/>
      <c r="C414" s="114"/>
      <c r="D414" s="130" t="s">
        <v>462</v>
      </c>
      <c r="E414" s="311">
        <v>0</v>
      </c>
      <c r="F414" s="311">
        <v>0</v>
      </c>
      <c r="G414" s="311">
        <v>0</v>
      </c>
      <c r="H414" s="312">
        <f t="shared" si="45"/>
        <v>0</v>
      </c>
      <c r="I414" s="311">
        <v>0</v>
      </c>
      <c r="J414" s="341">
        <f t="shared" si="46"/>
        <v>0</v>
      </c>
    </row>
    <row r="415" spans="2:10" ht="12.75">
      <c r="B415" s="117"/>
      <c r="C415" s="114"/>
      <c r="D415" s="130" t="s">
        <v>463</v>
      </c>
      <c r="E415" s="311">
        <v>0</v>
      </c>
      <c r="F415" s="311">
        <v>0</v>
      </c>
      <c r="G415" s="311">
        <v>0</v>
      </c>
      <c r="H415" s="312">
        <f t="shared" si="45"/>
        <v>0</v>
      </c>
      <c r="I415" s="311">
        <v>0</v>
      </c>
      <c r="J415" s="341">
        <f t="shared" si="46"/>
        <v>0</v>
      </c>
    </row>
    <row r="416" spans="2:10" ht="12.75">
      <c r="B416" s="117"/>
      <c r="C416" s="114"/>
      <c r="D416" s="130" t="s">
        <v>464</v>
      </c>
      <c r="E416" s="311">
        <v>0</v>
      </c>
      <c r="F416" s="311">
        <v>0</v>
      </c>
      <c r="G416" s="311">
        <v>0</v>
      </c>
      <c r="H416" s="312">
        <f t="shared" si="45"/>
        <v>0</v>
      </c>
      <c r="I416" s="311">
        <v>0</v>
      </c>
      <c r="J416" s="341">
        <f t="shared" si="46"/>
        <v>0</v>
      </c>
    </row>
    <row r="417" spans="2:10" ht="12.75">
      <c r="B417" s="117"/>
      <c r="C417" s="114"/>
      <c r="D417" s="130" t="s">
        <v>465</v>
      </c>
      <c r="E417" s="311">
        <v>0</v>
      </c>
      <c r="F417" s="311">
        <v>0</v>
      </c>
      <c r="G417" s="311">
        <v>0</v>
      </c>
      <c r="H417" s="312">
        <f t="shared" si="45"/>
        <v>0</v>
      </c>
      <c r="I417" s="311">
        <v>0</v>
      </c>
      <c r="J417" s="341">
        <f t="shared" si="46"/>
        <v>0</v>
      </c>
    </row>
    <row r="418" spans="2:10" ht="12.75">
      <c r="B418" s="117"/>
      <c r="C418" s="114"/>
      <c r="D418" s="130" t="s">
        <v>466</v>
      </c>
      <c r="E418" s="311">
        <v>0</v>
      </c>
      <c r="F418" s="311">
        <v>0</v>
      </c>
      <c r="G418" s="311">
        <v>0</v>
      </c>
      <c r="H418" s="312">
        <f t="shared" si="45"/>
        <v>0</v>
      </c>
      <c r="I418" s="311">
        <v>0</v>
      </c>
      <c r="J418" s="341">
        <f t="shared" si="46"/>
        <v>0</v>
      </c>
    </row>
    <row r="419" spans="2:10" ht="12.75">
      <c r="B419" s="117"/>
      <c r="C419" s="114"/>
      <c r="D419" s="130" t="s">
        <v>467</v>
      </c>
      <c r="E419" s="311">
        <v>0</v>
      </c>
      <c r="F419" s="311">
        <v>0</v>
      </c>
      <c r="G419" s="311">
        <v>0</v>
      </c>
      <c r="H419" s="312">
        <f t="shared" si="45"/>
        <v>0</v>
      </c>
      <c r="I419" s="311">
        <v>0</v>
      </c>
      <c r="J419" s="341">
        <f t="shared" si="46"/>
        <v>0</v>
      </c>
    </row>
    <row r="420" spans="2:10" ht="12.75">
      <c r="B420" s="117"/>
      <c r="C420" s="114"/>
      <c r="D420" s="130" t="s">
        <v>468</v>
      </c>
      <c r="E420" s="311">
        <v>0</v>
      </c>
      <c r="F420" s="311">
        <v>0</v>
      </c>
      <c r="G420" s="311">
        <v>0</v>
      </c>
      <c r="H420" s="312">
        <f t="shared" si="45"/>
        <v>0</v>
      </c>
      <c r="I420" s="311">
        <v>0</v>
      </c>
      <c r="J420" s="341">
        <f t="shared" si="46"/>
        <v>0</v>
      </c>
    </row>
    <row r="421" spans="2:10" ht="12.75">
      <c r="B421" s="117"/>
      <c r="C421" s="114"/>
      <c r="D421" s="130"/>
      <c r="E421" s="312"/>
      <c r="F421" s="312"/>
      <c r="G421" s="312"/>
      <c r="H421" s="312"/>
      <c r="I421" s="325"/>
      <c r="J421" s="312"/>
    </row>
    <row r="422" spans="2:10" ht="12.75">
      <c r="B422" s="117"/>
      <c r="C422" s="114"/>
      <c r="D422" s="114" t="s">
        <v>469</v>
      </c>
      <c r="E422" s="310">
        <f>E423+E424</f>
        <v>0</v>
      </c>
      <c r="F422" s="310">
        <f>F423+F424</f>
        <v>0</v>
      </c>
      <c r="G422" s="310">
        <f>G423+G424</f>
        <v>0</v>
      </c>
      <c r="H422" s="310">
        <f>E422+F422-G422</f>
        <v>0</v>
      </c>
      <c r="I422" s="310">
        <f>I423+I424</f>
        <v>0</v>
      </c>
      <c r="J422" s="310">
        <f>H422-I422</f>
        <v>0</v>
      </c>
    </row>
    <row r="423" spans="2:10" ht="12.75">
      <c r="B423" s="117"/>
      <c r="C423" s="114"/>
      <c r="D423" s="130" t="s">
        <v>441</v>
      </c>
      <c r="E423" s="311">
        <v>0</v>
      </c>
      <c r="F423" s="311">
        <v>0</v>
      </c>
      <c r="G423" s="311">
        <v>0</v>
      </c>
      <c r="H423" s="312">
        <f aca="true" t="shared" si="47" ref="H423:H453">E423+F423-G423</f>
        <v>0</v>
      </c>
      <c r="I423" s="311">
        <v>0</v>
      </c>
      <c r="J423" s="312">
        <f aca="true" t="shared" si="48" ref="J423:J453">H423-I423</f>
        <v>0</v>
      </c>
    </row>
    <row r="424" spans="2:10" ht="12.75">
      <c r="B424" s="117"/>
      <c r="C424" s="114"/>
      <c r="D424" s="130" t="s">
        <v>435</v>
      </c>
      <c r="E424" s="311">
        <v>0</v>
      </c>
      <c r="F424" s="311">
        <v>0</v>
      </c>
      <c r="G424" s="311">
        <v>0</v>
      </c>
      <c r="H424" s="312">
        <f t="shared" si="47"/>
        <v>0</v>
      </c>
      <c r="I424" s="311">
        <v>0</v>
      </c>
      <c r="J424" s="312">
        <f t="shared" si="48"/>
        <v>0</v>
      </c>
    </row>
    <row r="425" spans="2:10" ht="12.75">
      <c r="B425" s="117"/>
      <c r="C425" s="114"/>
      <c r="D425" s="114"/>
      <c r="E425" s="311"/>
      <c r="F425" s="311"/>
      <c r="G425" s="311"/>
      <c r="H425" s="312">
        <f t="shared" si="47"/>
        <v>0</v>
      </c>
      <c r="I425" s="311"/>
      <c r="J425" s="310"/>
    </row>
    <row r="426" spans="2:10" ht="12.75">
      <c r="B426" s="117"/>
      <c r="C426" s="114"/>
      <c r="D426" s="114" t="s">
        <v>470</v>
      </c>
      <c r="E426" s="310">
        <f>E427+E428</f>
        <v>0</v>
      </c>
      <c r="F426" s="310">
        <f>F427+F428</f>
        <v>0</v>
      </c>
      <c r="G426" s="310">
        <f>G427+G428</f>
        <v>0</v>
      </c>
      <c r="H426" s="310">
        <f t="shared" si="47"/>
        <v>0</v>
      </c>
      <c r="I426" s="310">
        <f>I427+I428</f>
        <v>0</v>
      </c>
      <c r="J426" s="310">
        <f t="shared" si="48"/>
        <v>0</v>
      </c>
    </row>
    <row r="427" spans="2:10" ht="12.75">
      <c r="B427" s="117"/>
      <c r="C427" s="114"/>
      <c r="D427" s="130" t="s">
        <v>441</v>
      </c>
      <c r="E427" s="311">
        <v>0</v>
      </c>
      <c r="F427" s="311">
        <v>0</v>
      </c>
      <c r="G427" s="311">
        <v>0</v>
      </c>
      <c r="H427" s="312">
        <f t="shared" si="47"/>
        <v>0</v>
      </c>
      <c r="I427" s="311">
        <v>0</v>
      </c>
      <c r="J427" s="312">
        <f t="shared" si="48"/>
        <v>0</v>
      </c>
    </row>
    <row r="428" spans="2:10" ht="12.75">
      <c r="B428" s="117"/>
      <c r="C428" s="114"/>
      <c r="D428" s="130" t="s">
        <v>435</v>
      </c>
      <c r="E428" s="311">
        <v>0</v>
      </c>
      <c r="F428" s="311">
        <v>0</v>
      </c>
      <c r="G428" s="311">
        <v>0</v>
      </c>
      <c r="H428" s="312">
        <f t="shared" si="47"/>
        <v>0</v>
      </c>
      <c r="I428" s="311">
        <v>0</v>
      </c>
      <c r="J428" s="312">
        <f t="shared" si="48"/>
        <v>0</v>
      </c>
    </row>
    <row r="429" spans="2:10" ht="12.75">
      <c r="B429" s="117"/>
      <c r="C429" s="114"/>
      <c r="D429" s="114"/>
      <c r="E429" s="312"/>
      <c r="F429" s="312"/>
      <c r="G429" s="312"/>
      <c r="H429" s="312">
        <f t="shared" si="47"/>
        <v>0</v>
      </c>
      <c r="I429" s="312"/>
      <c r="J429" s="310"/>
    </row>
    <row r="430" spans="2:10" ht="12.75">
      <c r="B430" s="117"/>
      <c r="C430" s="114"/>
      <c r="D430" s="114" t="s">
        <v>471</v>
      </c>
      <c r="E430" s="310">
        <f>E431+E432+E433</f>
        <v>0</v>
      </c>
      <c r="F430" s="310">
        <f>F431+F432+F433</f>
        <v>0</v>
      </c>
      <c r="G430" s="310">
        <f>G431+G432+G433</f>
        <v>0</v>
      </c>
      <c r="H430" s="310">
        <f t="shared" si="47"/>
        <v>0</v>
      </c>
      <c r="I430" s="310">
        <f>I431+I432+I433</f>
        <v>0</v>
      </c>
      <c r="J430" s="310">
        <f t="shared" si="48"/>
        <v>0</v>
      </c>
    </row>
    <row r="431" spans="2:10" ht="12.75">
      <c r="B431" s="117"/>
      <c r="C431" s="114"/>
      <c r="D431" s="130" t="s">
        <v>441</v>
      </c>
      <c r="E431" s="311">
        <v>0</v>
      </c>
      <c r="F431" s="311">
        <v>0</v>
      </c>
      <c r="G431" s="311">
        <v>0</v>
      </c>
      <c r="H431" s="312">
        <f t="shared" si="47"/>
        <v>0</v>
      </c>
      <c r="I431" s="311">
        <v>0</v>
      </c>
      <c r="J431" s="312">
        <f t="shared" si="48"/>
        <v>0</v>
      </c>
    </row>
    <row r="432" spans="2:10" ht="12.75">
      <c r="B432" s="117"/>
      <c r="C432" s="114"/>
      <c r="D432" s="130" t="s">
        <v>456</v>
      </c>
      <c r="E432" s="311">
        <v>0</v>
      </c>
      <c r="F432" s="311">
        <v>0</v>
      </c>
      <c r="G432" s="311">
        <v>0</v>
      </c>
      <c r="H432" s="312">
        <f t="shared" si="47"/>
        <v>0</v>
      </c>
      <c r="I432" s="311">
        <v>0</v>
      </c>
      <c r="J432" s="312">
        <f t="shared" si="48"/>
        <v>0</v>
      </c>
    </row>
    <row r="433" spans="2:10" ht="12.75">
      <c r="B433" s="117"/>
      <c r="C433" s="114"/>
      <c r="D433" s="130" t="s">
        <v>439</v>
      </c>
      <c r="E433" s="311">
        <v>0</v>
      </c>
      <c r="F433" s="311">
        <v>0</v>
      </c>
      <c r="G433" s="311">
        <v>0</v>
      </c>
      <c r="H433" s="312">
        <f t="shared" si="47"/>
        <v>0</v>
      </c>
      <c r="I433" s="311">
        <v>0</v>
      </c>
      <c r="J433" s="312">
        <f t="shared" si="48"/>
        <v>0</v>
      </c>
    </row>
    <row r="434" spans="2:10" ht="12.75">
      <c r="B434" s="117"/>
      <c r="C434" s="114"/>
      <c r="D434" s="114"/>
      <c r="E434" s="312"/>
      <c r="F434" s="312"/>
      <c r="G434" s="312"/>
      <c r="H434" s="312">
        <f t="shared" si="47"/>
        <v>0</v>
      </c>
      <c r="I434" s="312"/>
      <c r="J434" s="310"/>
    </row>
    <row r="435" spans="2:10" ht="12.75">
      <c r="B435" s="117"/>
      <c r="C435" s="114"/>
      <c r="D435" s="114"/>
      <c r="E435" s="312"/>
      <c r="F435" s="312"/>
      <c r="G435" s="312"/>
      <c r="H435" s="312">
        <f t="shared" si="47"/>
        <v>0</v>
      </c>
      <c r="I435" s="312"/>
      <c r="J435" s="310"/>
    </row>
    <row r="436" spans="2:10" ht="12.75">
      <c r="B436" s="117"/>
      <c r="C436" s="114"/>
      <c r="D436" s="114" t="s">
        <v>472</v>
      </c>
      <c r="E436" s="310">
        <f>E437+E442+E447</f>
        <v>0</v>
      </c>
      <c r="F436" s="310">
        <f>F437+F442+F447</f>
        <v>0</v>
      </c>
      <c r="G436" s="310">
        <f>G437+G442+G447</f>
        <v>0</v>
      </c>
      <c r="H436" s="310">
        <f t="shared" si="47"/>
        <v>0</v>
      </c>
      <c r="I436" s="310">
        <f>I437+I442+I447</f>
        <v>0</v>
      </c>
      <c r="J436" s="310">
        <f t="shared" si="48"/>
        <v>0</v>
      </c>
    </row>
    <row r="437" spans="2:10" ht="12.75">
      <c r="B437" s="117"/>
      <c r="C437" s="114"/>
      <c r="D437" s="130" t="s">
        <v>441</v>
      </c>
      <c r="E437" s="310">
        <f>E438+E439+E440</f>
        <v>0</v>
      </c>
      <c r="F437" s="310">
        <f>F438+F439+F440</f>
        <v>0</v>
      </c>
      <c r="G437" s="310">
        <f>G438+G439+G440</f>
        <v>0</v>
      </c>
      <c r="H437" s="310">
        <f t="shared" si="47"/>
        <v>0</v>
      </c>
      <c r="I437" s="310">
        <f>I438+I439+I440</f>
        <v>0</v>
      </c>
      <c r="J437" s="310">
        <f t="shared" si="48"/>
        <v>0</v>
      </c>
    </row>
    <row r="438" spans="2:10" ht="12.75">
      <c r="B438" s="117"/>
      <c r="C438" s="114"/>
      <c r="D438" s="132" t="s">
        <v>473</v>
      </c>
      <c r="E438" s="311">
        <v>0</v>
      </c>
      <c r="F438" s="311">
        <v>0</v>
      </c>
      <c r="G438" s="311">
        <v>0</v>
      </c>
      <c r="H438" s="312">
        <f t="shared" si="47"/>
        <v>0</v>
      </c>
      <c r="I438" s="311">
        <v>0</v>
      </c>
      <c r="J438" s="312">
        <f t="shared" si="48"/>
        <v>0</v>
      </c>
    </row>
    <row r="439" spans="2:10" ht="12.75">
      <c r="B439" s="117"/>
      <c r="C439" s="114"/>
      <c r="D439" s="132" t="s">
        <v>474</v>
      </c>
      <c r="E439" s="311">
        <v>0</v>
      </c>
      <c r="F439" s="311">
        <v>0</v>
      </c>
      <c r="G439" s="311">
        <v>0</v>
      </c>
      <c r="H439" s="312">
        <f t="shared" si="47"/>
        <v>0</v>
      </c>
      <c r="I439" s="311">
        <v>0</v>
      </c>
      <c r="J439" s="312">
        <f t="shared" si="48"/>
        <v>0</v>
      </c>
    </row>
    <row r="440" spans="2:10" ht="12.75">
      <c r="B440" s="117"/>
      <c r="C440" s="114"/>
      <c r="D440" s="132" t="s">
        <v>475</v>
      </c>
      <c r="E440" s="311">
        <v>0</v>
      </c>
      <c r="F440" s="311">
        <v>0</v>
      </c>
      <c r="G440" s="311">
        <v>0</v>
      </c>
      <c r="H440" s="312">
        <f t="shared" si="47"/>
        <v>0</v>
      </c>
      <c r="I440" s="311">
        <v>0</v>
      </c>
      <c r="J440" s="312">
        <f t="shared" si="48"/>
        <v>0</v>
      </c>
    </row>
    <row r="441" spans="2:10" ht="12.75">
      <c r="B441" s="117"/>
      <c r="C441" s="114"/>
      <c r="D441" s="114"/>
      <c r="E441" s="312"/>
      <c r="F441" s="312"/>
      <c r="G441" s="312"/>
      <c r="H441" s="312">
        <f t="shared" si="47"/>
        <v>0</v>
      </c>
      <c r="I441" s="312"/>
      <c r="J441" s="310"/>
    </row>
    <row r="442" spans="2:10" ht="12.75">
      <c r="B442" s="117"/>
      <c r="C442" s="114"/>
      <c r="D442" s="130" t="s">
        <v>476</v>
      </c>
      <c r="E442" s="310">
        <f>E443+E444+E445</f>
        <v>0</v>
      </c>
      <c r="F442" s="310">
        <f>F443+F444+F445</f>
        <v>0</v>
      </c>
      <c r="G442" s="310">
        <f>G443+G444+G445</f>
        <v>0</v>
      </c>
      <c r="H442" s="310">
        <f t="shared" si="47"/>
        <v>0</v>
      </c>
      <c r="I442" s="310">
        <f>I443+I444+I445</f>
        <v>0</v>
      </c>
      <c r="J442" s="310">
        <f t="shared" si="48"/>
        <v>0</v>
      </c>
    </row>
    <row r="443" spans="2:10" ht="12.75">
      <c r="B443" s="117"/>
      <c r="C443" s="114"/>
      <c r="D443" s="132" t="s">
        <v>473</v>
      </c>
      <c r="E443" s="312">
        <v>0</v>
      </c>
      <c r="F443" s="312">
        <v>0</v>
      </c>
      <c r="G443" s="312">
        <v>0</v>
      </c>
      <c r="H443" s="312">
        <f t="shared" si="47"/>
        <v>0</v>
      </c>
      <c r="I443" s="312">
        <v>0</v>
      </c>
      <c r="J443" s="312">
        <f t="shared" si="48"/>
        <v>0</v>
      </c>
    </row>
    <row r="444" spans="2:10" ht="12.75">
      <c r="B444" s="117"/>
      <c r="C444" s="114"/>
      <c r="D444" s="132" t="s">
        <v>474</v>
      </c>
      <c r="E444" s="312">
        <v>0</v>
      </c>
      <c r="F444" s="312">
        <v>0</v>
      </c>
      <c r="G444" s="312">
        <v>0</v>
      </c>
      <c r="H444" s="312">
        <f t="shared" si="47"/>
        <v>0</v>
      </c>
      <c r="I444" s="312">
        <v>0</v>
      </c>
      <c r="J444" s="312">
        <f t="shared" si="48"/>
        <v>0</v>
      </c>
    </row>
    <row r="445" spans="2:10" ht="12.75">
      <c r="B445" s="117"/>
      <c r="C445" s="114"/>
      <c r="D445" s="132" t="s">
        <v>475</v>
      </c>
      <c r="E445" s="312">
        <v>0</v>
      </c>
      <c r="F445" s="312">
        <v>0</v>
      </c>
      <c r="G445" s="312">
        <v>0</v>
      </c>
      <c r="H445" s="312">
        <f t="shared" si="47"/>
        <v>0</v>
      </c>
      <c r="I445" s="312">
        <v>0</v>
      </c>
      <c r="J445" s="312">
        <f t="shared" si="48"/>
        <v>0</v>
      </c>
    </row>
    <row r="446" spans="2:10" ht="12.75">
      <c r="B446" s="117"/>
      <c r="C446" s="114"/>
      <c r="D446" s="114"/>
      <c r="E446" s="312"/>
      <c r="F446" s="312"/>
      <c r="G446" s="312"/>
      <c r="H446" s="312">
        <f t="shared" si="47"/>
        <v>0</v>
      </c>
      <c r="I446" s="312"/>
      <c r="J446" s="310"/>
    </row>
    <row r="447" spans="2:10" ht="12.75">
      <c r="B447" s="117"/>
      <c r="C447" s="114"/>
      <c r="D447" s="130" t="s">
        <v>436</v>
      </c>
      <c r="E447" s="310">
        <f>E448+E449+E450+E452+E453</f>
        <v>0</v>
      </c>
      <c r="F447" s="310">
        <f>F448+F449+F450+F452+F453</f>
        <v>0</v>
      </c>
      <c r="G447" s="310">
        <f>G448+G449+G450+G452+G453</f>
        <v>0</v>
      </c>
      <c r="H447" s="310">
        <f t="shared" si="47"/>
        <v>0</v>
      </c>
      <c r="I447" s="310">
        <f>I448+I449+I450+I452+I453</f>
        <v>0</v>
      </c>
      <c r="J447" s="310">
        <f t="shared" si="48"/>
        <v>0</v>
      </c>
    </row>
    <row r="448" spans="2:10" ht="12.75">
      <c r="B448" s="117"/>
      <c r="C448" s="114"/>
      <c r="D448" s="132" t="s">
        <v>473</v>
      </c>
      <c r="E448" s="312">
        <v>0</v>
      </c>
      <c r="F448" s="312">
        <v>0</v>
      </c>
      <c r="G448" s="312">
        <v>0</v>
      </c>
      <c r="H448" s="312">
        <f t="shared" si="47"/>
        <v>0</v>
      </c>
      <c r="I448" s="312">
        <v>0</v>
      </c>
      <c r="J448" s="312">
        <f t="shared" si="48"/>
        <v>0</v>
      </c>
    </row>
    <row r="449" spans="2:10" ht="12.75">
      <c r="B449" s="117"/>
      <c r="C449" s="114"/>
      <c r="D449" s="132" t="s">
        <v>474</v>
      </c>
      <c r="E449" s="312">
        <v>0</v>
      </c>
      <c r="F449" s="312">
        <v>0</v>
      </c>
      <c r="G449" s="312">
        <v>0</v>
      </c>
      <c r="H449" s="312">
        <f t="shared" si="47"/>
        <v>0</v>
      </c>
      <c r="I449" s="312">
        <v>0</v>
      </c>
      <c r="J449" s="312">
        <f t="shared" si="48"/>
        <v>0</v>
      </c>
    </row>
    <row r="450" spans="2:10" ht="12.75">
      <c r="B450" s="117"/>
      <c r="C450" s="114"/>
      <c r="D450" s="132" t="s">
        <v>475</v>
      </c>
      <c r="E450" s="312">
        <v>0</v>
      </c>
      <c r="F450" s="312">
        <v>0</v>
      </c>
      <c r="G450" s="312">
        <v>0</v>
      </c>
      <c r="H450" s="312">
        <f t="shared" si="47"/>
        <v>0</v>
      </c>
      <c r="I450" s="312">
        <v>0</v>
      </c>
      <c r="J450" s="312">
        <f t="shared" si="48"/>
        <v>0</v>
      </c>
    </row>
    <row r="451" spans="2:10" ht="12.75">
      <c r="B451" s="117"/>
      <c r="C451" s="114"/>
      <c r="D451" s="114"/>
      <c r="E451" s="312"/>
      <c r="F451" s="312"/>
      <c r="G451" s="312"/>
      <c r="H451" s="312">
        <f t="shared" si="47"/>
        <v>0</v>
      </c>
      <c r="I451" s="312"/>
      <c r="J451" s="310"/>
    </row>
    <row r="452" spans="2:10" ht="12.75">
      <c r="B452" s="117"/>
      <c r="C452" s="114"/>
      <c r="D452" s="114" t="s">
        <v>444</v>
      </c>
      <c r="E452" s="312">
        <v>0</v>
      </c>
      <c r="F452" s="312">
        <v>0</v>
      </c>
      <c r="G452" s="312">
        <v>0</v>
      </c>
      <c r="H452" s="312">
        <f t="shared" si="47"/>
        <v>0</v>
      </c>
      <c r="I452" s="312">
        <v>0</v>
      </c>
      <c r="J452" s="312">
        <f t="shared" si="48"/>
        <v>0</v>
      </c>
    </row>
    <row r="453" spans="2:10" ht="12.75">
      <c r="B453" s="117"/>
      <c r="C453" s="114"/>
      <c r="D453" s="114" t="s">
        <v>477</v>
      </c>
      <c r="E453" s="311">
        <v>0</v>
      </c>
      <c r="F453" s="311">
        <v>0</v>
      </c>
      <c r="G453" s="311">
        <v>0</v>
      </c>
      <c r="H453" s="312">
        <f t="shared" si="47"/>
        <v>0</v>
      </c>
      <c r="I453" s="311">
        <v>0</v>
      </c>
      <c r="J453" s="312">
        <f t="shared" si="48"/>
        <v>0</v>
      </c>
    </row>
    <row r="454" spans="2:10" ht="12.75">
      <c r="B454" s="117"/>
      <c r="C454" s="114"/>
      <c r="D454" s="114"/>
      <c r="E454" s="312"/>
      <c r="F454" s="312"/>
      <c r="G454" s="312"/>
      <c r="H454" s="312"/>
      <c r="I454" s="325"/>
      <c r="J454" s="312"/>
    </row>
    <row r="455" spans="2:10" ht="12.75">
      <c r="B455" s="117"/>
      <c r="C455" s="129" t="s">
        <v>478</v>
      </c>
      <c r="D455" s="115" t="s">
        <v>479</v>
      </c>
      <c r="E455" s="310">
        <f>E456+E461+E466</f>
        <v>0</v>
      </c>
      <c r="F455" s="310">
        <f>F456+F461+F466</f>
        <v>2000000</v>
      </c>
      <c r="G455" s="310">
        <f>G456+G461+G466</f>
        <v>0</v>
      </c>
      <c r="H455" s="310">
        <f>E455+F455-G455</f>
        <v>2000000</v>
      </c>
      <c r="I455" s="310">
        <f>I456+I461+I466</f>
        <v>318726.95</v>
      </c>
      <c r="J455" s="310">
        <f>H455-I455</f>
        <v>1681273.05</v>
      </c>
    </row>
    <row r="456" spans="2:10" ht="12.75">
      <c r="B456" s="117"/>
      <c r="C456" s="114"/>
      <c r="D456" s="114" t="s">
        <v>480</v>
      </c>
      <c r="E456" s="310">
        <f>E457+E458+E459</f>
        <v>0</v>
      </c>
      <c r="F456" s="310">
        <f>F457+F458+F459</f>
        <v>2000000</v>
      </c>
      <c r="G456" s="310">
        <f>G457+G458+G459</f>
        <v>0</v>
      </c>
      <c r="H456" s="310">
        <f aca="true" t="shared" si="49" ref="H456:H467">E456+F456-G456</f>
        <v>2000000</v>
      </c>
      <c r="I456" s="310">
        <f>I457+I458+I459</f>
        <v>318726.95</v>
      </c>
      <c r="J456" s="310">
        <f aca="true" t="shared" si="50" ref="J456:J467">H456-I456</f>
        <v>1681273.05</v>
      </c>
    </row>
    <row r="457" spans="2:10" ht="12.75">
      <c r="B457" s="117"/>
      <c r="C457" s="114"/>
      <c r="D457" s="130" t="s">
        <v>481</v>
      </c>
      <c r="E457" s="311">
        <v>0</v>
      </c>
      <c r="F457" s="311">
        <v>2000000</v>
      </c>
      <c r="G457" s="311">
        <v>0</v>
      </c>
      <c r="H457" s="312">
        <f t="shared" si="49"/>
        <v>2000000</v>
      </c>
      <c r="I457" s="311">
        <v>318726.95</v>
      </c>
      <c r="J457" s="312">
        <f t="shared" si="50"/>
        <v>1681273.05</v>
      </c>
    </row>
    <row r="458" spans="2:10" ht="12.75">
      <c r="B458" s="117"/>
      <c r="C458" s="114"/>
      <c r="D458" s="130" t="s">
        <v>482</v>
      </c>
      <c r="E458" s="311">
        <v>0</v>
      </c>
      <c r="F458" s="311">
        <v>0</v>
      </c>
      <c r="G458" s="311">
        <v>0</v>
      </c>
      <c r="H458" s="312">
        <f t="shared" si="49"/>
        <v>0</v>
      </c>
      <c r="I458" s="311">
        <v>0</v>
      </c>
      <c r="J458" s="312">
        <f t="shared" si="50"/>
        <v>0</v>
      </c>
    </row>
    <row r="459" spans="2:10" ht="12.75">
      <c r="B459" s="117"/>
      <c r="C459" s="114"/>
      <c r="D459" s="130" t="s">
        <v>483</v>
      </c>
      <c r="E459" s="311">
        <v>0</v>
      </c>
      <c r="F459" s="311">
        <v>0</v>
      </c>
      <c r="G459" s="311">
        <v>0</v>
      </c>
      <c r="H459" s="312">
        <f t="shared" si="49"/>
        <v>0</v>
      </c>
      <c r="I459" s="311">
        <v>0</v>
      </c>
      <c r="J459" s="312">
        <f t="shared" si="50"/>
        <v>0</v>
      </c>
    </row>
    <row r="460" spans="2:10" ht="12.75">
      <c r="B460" s="117"/>
      <c r="C460" s="114"/>
      <c r="D460" s="114"/>
      <c r="E460" s="312"/>
      <c r="F460" s="312"/>
      <c r="G460" s="312"/>
      <c r="H460" s="310"/>
      <c r="I460" s="312"/>
      <c r="J460" s="310"/>
    </row>
    <row r="461" spans="2:10" ht="12.75">
      <c r="B461" s="117"/>
      <c r="C461" s="114"/>
      <c r="D461" s="114" t="s">
        <v>484</v>
      </c>
      <c r="E461" s="310">
        <f>E462+E463+E464</f>
        <v>0</v>
      </c>
      <c r="F461" s="310">
        <f>F462+F463+F464</f>
        <v>0</v>
      </c>
      <c r="G461" s="310">
        <f>G462+G463+G464</f>
        <v>0</v>
      </c>
      <c r="H461" s="310">
        <f t="shared" si="49"/>
        <v>0</v>
      </c>
      <c r="I461" s="310">
        <f>I462+I463+I464</f>
        <v>0</v>
      </c>
      <c r="J461" s="310">
        <f t="shared" si="50"/>
        <v>0</v>
      </c>
    </row>
    <row r="462" spans="2:10" ht="12.75">
      <c r="B462" s="117"/>
      <c r="C462" s="114"/>
      <c r="D462" s="130" t="s">
        <v>481</v>
      </c>
      <c r="E462" s="311">
        <v>0</v>
      </c>
      <c r="F462" s="311">
        <v>0</v>
      </c>
      <c r="G462" s="311">
        <v>0</v>
      </c>
      <c r="H462" s="312">
        <f t="shared" si="49"/>
        <v>0</v>
      </c>
      <c r="I462" s="311">
        <v>0</v>
      </c>
      <c r="J462" s="312">
        <f t="shared" si="50"/>
        <v>0</v>
      </c>
    </row>
    <row r="463" spans="2:10" ht="12.75">
      <c r="B463" s="117"/>
      <c r="C463" s="114"/>
      <c r="D463" s="130" t="s">
        <v>482</v>
      </c>
      <c r="E463" s="311">
        <v>0</v>
      </c>
      <c r="F463" s="311">
        <v>0</v>
      </c>
      <c r="G463" s="311">
        <v>0</v>
      </c>
      <c r="H463" s="312">
        <f t="shared" si="49"/>
        <v>0</v>
      </c>
      <c r="I463" s="311">
        <v>0</v>
      </c>
      <c r="J463" s="312">
        <f t="shared" si="50"/>
        <v>0</v>
      </c>
    </row>
    <row r="464" spans="2:10" ht="12.75">
      <c r="B464" s="117"/>
      <c r="C464" s="114"/>
      <c r="D464" s="130" t="s">
        <v>483</v>
      </c>
      <c r="E464" s="311">
        <v>0</v>
      </c>
      <c r="F464" s="311">
        <v>0</v>
      </c>
      <c r="G464" s="311">
        <v>0</v>
      </c>
      <c r="H464" s="312">
        <f t="shared" si="49"/>
        <v>0</v>
      </c>
      <c r="I464" s="311">
        <v>0</v>
      </c>
      <c r="J464" s="312">
        <f t="shared" si="50"/>
        <v>0</v>
      </c>
    </row>
    <row r="465" spans="2:10" ht="12.75">
      <c r="B465" s="117"/>
      <c r="C465" s="114"/>
      <c r="D465" s="114"/>
      <c r="E465" s="312"/>
      <c r="F465" s="312"/>
      <c r="G465" s="312"/>
      <c r="H465" s="310"/>
      <c r="I465" s="312"/>
      <c r="J465" s="310"/>
    </row>
    <row r="466" spans="2:10" ht="12.75">
      <c r="B466" s="117"/>
      <c r="C466" s="114"/>
      <c r="D466" s="164" t="s">
        <v>485</v>
      </c>
      <c r="E466" s="345">
        <f>E467</f>
        <v>0</v>
      </c>
      <c r="F466" s="345">
        <f>F467</f>
        <v>0</v>
      </c>
      <c r="G466" s="345">
        <f>G467</f>
        <v>0</v>
      </c>
      <c r="H466" s="310">
        <f t="shared" si="49"/>
        <v>0</v>
      </c>
      <c r="I466" s="345">
        <f>I467</f>
        <v>0</v>
      </c>
      <c r="J466" s="310">
        <f t="shared" si="50"/>
        <v>0</v>
      </c>
    </row>
    <row r="467" spans="2:10" ht="12.75">
      <c r="B467" s="117"/>
      <c r="C467" s="114"/>
      <c r="D467" s="164" t="s">
        <v>587</v>
      </c>
      <c r="E467" s="311">
        <v>0</v>
      </c>
      <c r="F467" s="311">
        <v>0</v>
      </c>
      <c r="G467" s="311">
        <v>0</v>
      </c>
      <c r="H467" s="312">
        <f t="shared" si="49"/>
        <v>0</v>
      </c>
      <c r="I467" s="311">
        <v>0</v>
      </c>
      <c r="J467" s="312">
        <f t="shared" si="50"/>
        <v>0</v>
      </c>
    </row>
    <row r="468" spans="2:10" ht="12.75">
      <c r="B468" s="117"/>
      <c r="C468" s="114"/>
      <c r="D468" s="164"/>
      <c r="E468" s="165"/>
      <c r="F468" s="165"/>
      <c r="G468" s="165"/>
      <c r="H468" s="124"/>
      <c r="I468" s="323"/>
      <c r="J468" s="344"/>
    </row>
    <row r="469" spans="2:10" ht="12.75">
      <c r="B469" s="117"/>
      <c r="C469" s="129" t="s">
        <v>486</v>
      </c>
      <c r="D469" s="115" t="s">
        <v>487</v>
      </c>
      <c r="E469" s="116">
        <f>E470+E478+E485</f>
        <v>0</v>
      </c>
      <c r="F469" s="116">
        <f>F470+F478+F485</f>
        <v>500000</v>
      </c>
      <c r="G469" s="116">
        <f>G470+G478+G485</f>
        <v>0</v>
      </c>
      <c r="H469" s="116">
        <f>E469+F469-G469</f>
        <v>500000</v>
      </c>
      <c r="I469" s="116">
        <f>I470+I478+I485</f>
        <v>0</v>
      </c>
      <c r="J469" s="116">
        <f>H469-I469</f>
        <v>500000</v>
      </c>
    </row>
    <row r="470" spans="2:10" ht="12.75">
      <c r="B470" s="117"/>
      <c r="C470" s="114"/>
      <c r="D470" s="114" t="s">
        <v>488</v>
      </c>
      <c r="E470" s="120">
        <f>E471+E472+E473+E474+E475+E476</f>
        <v>0</v>
      </c>
      <c r="F470" s="120">
        <f>F471+F472+F473+F474+F475+F476</f>
        <v>500000</v>
      </c>
      <c r="G470" s="120">
        <f>G471+G472+G473+G474+G475+G476</f>
        <v>0</v>
      </c>
      <c r="H470" s="116">
        <f aca="true" t="shared" si="51" ref="H470:H493">E470+F470-G470</f>
        <v>500000</v>
      </c>
      <c r="I470" s="120">
        <f>I471+I472+I473+I474+I475+I476</f>
        <v>0</v>
      </c>
      <c r="J470" s="116">
        <f aca="true" t="shared" si="52" ref="J470:J493">H470-I470</f>
        <v>500000</v>
      </c>
    </row>
    <row r="471" spans="2:10" ht="12.75">
      <c r="B471" s="117"/>
      <c r="C471" s="114"/>
      <c r="D471" s="130" t="s">
        <v>441</v>
      </c>
      <c r="E471" s="118">
        <v>0</v>
      </c>
      <c r="F471" s="118">
        <v>500000</v>
      </c>
      <c r="G471" s="118">
        <v>0</v>
      </c>
      <c r="H471" s="124">
        <f t="shared" si="51"/>
        <v>500000</v>
      </c>
      <c r="I471" s="118">
        <v>0</v>
      </c>
      <c r="J471" s="124">
        <f t="shared" si="52"/>
        <v>500000</v>
      </c>
    </row>
    <row r="472" spans="2:10" ht="12.75">
      <c r="B472" s="117"/>
      <c r="C472" s="114"/>
      <c r="D472" s="130" t="s">
        <v>489</v>
      </c>
      <c r="E472" s="118">
        <v>0</v>
      </c>
      <c r="F472" s="118">
        <v>0</v>
      </c>
      <c r="G472" s="118">
        <v>0</v>
      </c>
      <c r="H472" s="124">
        <f t="shared" si="51"/>
        <v>0</v>
      </c>
      <c r="I472" s="118">
        <v>0</v>
      </c>
      <c r="J472" s="124">
        <f t="shared" si="52"/>
        <v>0</v>
      </c>
    </row>
    <row r="473" spans="2:10" ht="12.75">
      <c r="B473" s="117"/>
      <c r="C473" s="114"/>
      <c r="D473" s="130" t="s">
        <v>436</v>
      </c>
      <c r="E473" s="118">
        <v>0</v>
      </c>
      <c r="F473" s="118">
        <v>0</v>
      </c>
      <c r="G473" s="118">
        <v>0</v>
      </c>
      <c r="H473" s="124">
        <f t="shared" si="51"/>
        <v>0</v>
      </c>
      <c r="I473" s="118">
        <v>0</v>
      </c>
      <c r="J473" s="124">
        <f t="shared" si="52"/>
        <v>0</v>
      </c>
    </row>
    <row r="474" spans="2:10" ht="12.75">
      <c r="B474" s="117"/>
      <c r="C474" s="114"/>
      <c r="D474" s="130" t="s">
        <v>439</v>
      </c>
      <c r="E474" s="118">
        <v>0</v>
      </c>
      <c r="F474" s="118">
        <v>0</v>
      </c>
      <c r="G474" s="118">
        <v>0</v>
      </c>
      <c r="H474" s="124">
        <f t="shared" si="51"/>
        <v>0</v>
      </c>
      <c r="I474" s="118">
        <v>0</v>
      </c>
      <c r="J474" s="124">
        <f t="shared" si="52"/>
        <v>0</v>
      </c>
    </row>
    <row r="475" spans="2:10" ht="12.75">
      <c r="B475" s="117"/>
      <c r="C475" s="114"/>
      <c r="D475" s="130"/>
      <c r="E475" s="118">
        <v>0</v>
      </c>
      <c r="F475" s="118">
        <v>0</v>
      </c>
      <c r="G475" s="118">
        <v>0</v>
      </c>
      <c r="H475" s="124">
        <f t="shared" si="51"/>
        <v>0</v>
      </c>
      <c r="I475" s="118">
        <v>0</v>
      </c>
      <c r="J475" s="124">
        <f t="shared" si="52"/>
        <v>0</v>
      </c>
    </row>
    <row r="476" spans="2:10" ht="12.75">
      <c r="B476" s="117"/>
      <c r="C476" s="114"/>
      <c r="D476" s="130" t="s">
        <v>490</v>
      </c>
      <c r="E476" s="118">
        <v>0</v>
      </c>
      <c r="F476" s="118">
        <v>0</v>
      </c>
      <c r="G476" s="118">
        <v>0</v>
      </c>
      <c r="H476" s="124">
        <f t="shared" si="51"/>
        <v>0</v>
      </c>
      <c r="I476" s="118">
        <v>0</v>
      </c>
      <c r="J476" s="124">
        <f t="shared" si="52"/>
        <v>0</v>
      </c>
    </row>
    <row r="477" spans="2:10" ht="12.75">
      <c r="B477" s="117"/>
      <c r="C477" s="114"/>
      <c r="D477" s="114"/>
      <c r="E477" s="124"/>
      <c r="F477" s="124"/>
      <c r="G477" s="124"/>
      <c r="H477" s="116"/>
      <c r="I477" s="124"/>
      <c r="J477" s="116"/>
    </row>
    <row r="478" spans="2:10" ht="12.75">
      <c r="B478" s="117"/>
      <c r="C478" s="114"/>
      <c r="D478" s="114" t="s">
        <v>491</v>
      </c>
      <c r="E478" s="120">
        <f>E479+E480+E481+E482+E483</f>
        <v>0</v>
      </c>
      <c r="F478" s="120">
        <f>F479+F480+F481+F482+F483</f>
        <v>0</v>
      </c>
      <c r="G478" s="120">
        <f>G479+G480+G481+G482+G483</f>
        <v>0</v>
      </c>
      <c r="H478" s="116">
        <f t="shared" si="51"/>
        <v>0</v>
      </c>
      <c r="I478" s="120">
        <f>I479+I480+I481+I482+I483</f>
        <v>0</v>
      </c>
      <c r="J478" s="116">
        <f t="shared" si="52"/>
        <v>0</v>
      </c>
    </row>
    <row r="479" spans="2:10" ht="12.75">
      <c r="B479" s="117"/>
      <c r="C479" s="114"/>
      <c r="D479" s="130" t="s">
        <v>441</v>
      </c>
      <c r="E479" s="118">
        <v>0</v>
      </c>
      <c r="F479" s="118">
        <v>0</v>
      </c>
      <c r="G479" s="118">
        <v>0</v>
      </c>
      <c r="H479" s="124">
        <f t="shared" si="51"/>
        <v>0</v>
      </c>
      <c r="I479" s="118">
        <v>0</v>
      </c>
      <c r="J479" s="124">
        <f t="shared" si="52"/>
        <v>0</v>
      </c>
    </row>
    <row r="480" spans="2:10" ht="12.75">
      <c r="B480" s="117"/>
      <c r="C480" s="114"/>
      <c r="D480" s="130" t="s">
        <v>435</v>
      </c>
      <c r="E480" s="118">
        <v>0</v>
      </c>
      <c r="F480" s="118">
        <v>0</v>
      </c>
      <c r="G480" s="118">
        <v>0</v>
      </c>
      <c r="H480" s="124">
        <f t="shared" si="51"/>
        <v>0</v>
      </c>
      <c r="I480" s="118">
        <v>0</v>
      </c>
      <c r="J480" s="124">
        <f t="shared" si="52"/>
        <v>0</v>
      </c>
    </row>
    <row r="481" spans="2:10" ht="12.75">
      <c r="B481" s="117"/>
      <c r="C481" s="114"/>
      <c r="D481" s="130" t="s">
        <v>436</v>
      </c>
      <c r="E481" s="118">
        <v>0</v>
      </c>
      <c r="F481" s="118">
        <v>0</v>
      </c>
      <c r="G481" s="118">
        <v>0</v>
      </c>
      <c r="H481" s="124">
        <f t="shared" si="51"/>
        <v>0</v>
      </c>
      <c r="I481" s="118">
        <v>0</v>
      </c>
      <c r="J481" s="124">
        <f t="shared" si="52"/>
        <v>0</v>
      </c>
    </row>
    <row r="482" spans="2:10" ht="12.75">
      <c r="B482" s="117"/>
      <c r="C482" s="114"/>
      <c r="D482" s="130" t="s">
        <v>439</v>
      </c>
      <c r="E482" s="118">
        <v>0</v>
      </c>
      <c r="F482" s="118">
        <v>0</v>
      </c>
      <c r="G482" s="118">
        <v>0</v>
      </c>
      <c r="H482" s="124">
        <f t="shared" si="51"/>
        <v>0</v>
      </c>
      <c r="I482" s="118">
        <v>0</v>
      </c>
      <c r="J482" s="124">
        <f t="shared" si="52"/>
        <v>0</v>
      </c>
    </row>
    <row r="483" spans="2:10" ht="12.75">
      <c r="B483" s="117"/>
      <c r="C483" s="114"/>
      <c r="D483" s="130" t="s">
        <v>490</v>
      </c>
      <c r="E483" s="118">
        <v>0</v>
      </c>
      <c r="F483" s="118">
        <v>0</v>
      </c>
      <c r="G483" s="118">
        <v>0</v>
      </c>
      <c r="H483" s="124">
        <f t="shared" si="51"/>
        <v>0</v>
      </c>
      <c r="I483" s="118">
        <v>0</v>
      </c>
      <c r="J483" s="124">
        <f t="shared" si="52"/>
        <v>0</v>
      </c>
    </row>
    <row r="484" spans="2:10" ht="12.75">
      <c r="B484" s="117"/>
      <c r="C484" s="114"/>
      <c r="D484" s="114"/>
      <c r="E484" s="124"/>
      <c r="F484" s="124"/>
      <c r="G484" s="124"/>
      <c r="H484" s="116"/>
      <c r="I484" s="124"/>
      <c r="J484" s="124"/>
    </row>
    <row r="485" spans="2:10" ht="12.75">
      <c r="B485" s="117"/>
      <c r="C485" s="114"/>
      <c r="D485" s="114" t="s">
        <v>492</v>
      </c>
      <c r="E485" s="120">
        <f>E486+E486+E487+E488+E489+E490+E492+E493</f>
        <v>0</v>
      </c>
      <c r="F485" s="120">
        <f>F486+F486+F487+F488+F489+F490+F492+F493</f>
        <v>0</v>
      </c>
      <c r="G485" s="120">
        <f>G486+G486+G487+G488+G489+G490+G492+G493</f>
        <v>0</v>
      </c>
      <c r="H485" s="116">
        <f t="shared" si="51"/>
        <v>0</v>
      </c>
      <c r="I485" s="120">
        <f>I486+I486+I487+I488+I489+I490+I492+I493</f>
        <v>0</v>
      </c>
      <c r="J485" s="116">
        <f t="shared" si="52"/>
        <v>0</v>
      </c>
    </row>
    <row r="486" spans="2:10" ht="12.75">
      <c r="B486" s="117"/>
      <c r="C486" s="114"/>
      <c r="D486" s="130" t="s">
        <v>441</v>
      </c>
      <c r="E486" s="118">
        <v>0</v>
      </c>
      <c r="F486" s="118">
        <v>0</v>
      </c>
      <c r="G486" s="118">
        <v>0</v>
      </c>
      <c r="H486" s="124">
        <f t="shared" si="51"/>
        <v>0</v>
      </c>
      <c r="I486" s="118">
        <v>0</v>
      </c>
      <c r="J486" s="124">
        <f t="shared" si="52"/>
        <v>0</v>
      </c>
    </row>
    <row r="487" spans="2:10" ht="12.75">
      <c r="B487" s="117"/>
      <c r="C487" s="114"/>
      <c r="D487" s="130" t="s">
        <v>435</v>
      </c>
      <c r="E487" s="118">
        <v>0</v>
      </c>
      <c r="F487" s="118">
        <v>0</v>
      </c>
      <c r="G487" s="118">
        <v>0</v>
      </c>
      <c r="H487" s="124">
        <f t="shared" si="51"/>
        <v>0</v>
      </c>
      <c r="I487" s="118">
        <v>0</v>
      </c>
      <c r="J487" s="124">
        <f t="shared" si="52"/>
        <v>0</v>
      </c>
    </row>
    <row r="488" spans="2:10" ht="12.75">
      <c r="B488" s="117"/>
      <c r="C488" s="114"/>
      <c r="D488" s="130" t="s">
        <v>436</v>
      </c>
      <c r="E488" s="118">
        <v>0</v>
      </c>
      <c r="F488" s="118">
        <v>0</v>
      </c>
      <c r="G488" s="118">
        <v>0</v>
      </c>
      <c r="H488" s="124">
        <f t="shared" si="51"/>
        <v>0</v>
      </c>
      <c r="I488" s="118">
        <v>0</v>
      </c>
      <c r="J488" s="124">
        <f t="shared" si="52"/>
        <v>0</v>
      </c>
    </row>
    <row r="489" spans="2:10" ht="12.75">
      <c r="B489" s="117"/>
      <c r="C489" s="114"/>
      <c r="D489" s="130" t="s">
        <v>439</v>
      </c>
      <c r="E489" s="118">
        <v>0</v>
      </c>
      <c r="F489" s="118">
        <v>0</v>
      </c>
      <c r="G489" s="118">
        <v>0</v>
      </c>
      <c r="H489" s="124">
        <f t="shared" si="51"/>
        <v>0</v>
      </c>
      <c r="I489" s="118">
        <v>0</v>
      </c>
      <c r="J489" s="124">
        <f t="shared" si="52"/>
        <v>0</v>
      </c>
    </row>
    <row r="490" spans="2:10" ht="12.75">
      <c r="B490" s="117"/>
      <c r="C490" s="114"/>
      <c r="D490" s="130" t="s">
        <v>490</v>
      </c>
      <c r="E490" s="118">
        <v>0</v>
      </c>
      <c r="F490" s="118">
        <v>0</v>
      </c>
      <c r="G490" s="118">
        <v>0</v>
      </c>
      <c r="H490" s="124">
        <f t="shared" si="51"/>
        <v>0</v>
      </c>
      <c r="I490" s="118">
        <v>0</v>
      </c>
      <c r="J490" s="124">
        <f t="shared" si="52"/>
        <v>0</v>
      </c>
    </row>
    <row r="491" spans="2:10" ht="12.75">
      <c r="B491" s="117"/>
      <c r="C491" s="114"/>
      <c r="D491" s="114"/>
      <c r="E491" s="124"/>
      <c r="F491" s="124"/>
      <c r="G491" s="124"/>
      <c r="H491" s="116"/>
      <c r="I491" s="124"/>
      <c r="J491" s="124"/>
    </row>
    <row r="492" spans="2:10" ht="12.75">
      <c r="B492" s="117"/>
      <c r="C492" s="114"/>
      <c r="D492" s="114" t="s">
        <v>444</v>
      </c>
      <c r="E492" s="118">
        <v>0</v>
      </c>
      <c r="F492" s="118">
        <v>0</v>
      </c>
      <c r="G492" s="118">
        <v>0</v>
      </c>
      <c r="H492" s="124">
        <f t="shared" si="51"/>
        <v>0</v>
      </c>
      <c r="I492" s="118">
        <v>0</v>
      </c>
      <c r="J492" s="124">
        <f t="shared" si="52"/>
        <v>0</v>
      </c>
    </row>
    <row r="493" spans="2:10" ht="12.75">
      <c r="B493" s="117"/>
      <c r="C493" s="114"/>
      <c r="D493" s="114" t="s">
        <v>493</v>
      </c>
      <c r="E493" s="118">
        <v>0</v>
      </c>
      <c r="F493" s="118">
        <v>0</v>
      </c>
      <c r="G493" s="118">
        <v>0</v>
      </c>
      <c r="H493" s="124">
        <f t="shared" si="51"/>
        <v>0</v>
      </c>
      <c r="I493" s="118">
        <v>0</v>
      </c>
      <c r="J493" s="124">
        <f t="shared" si="52"/>
        <v>0</v>
      </c>
    </row>
    <row r="494" spans="2:10" ht="12.75">
      <c r="B494" s="117"/>
      <c r="C494" s="114"/>
      <c r="D494" s="114"/>
      <c r="E494" s="124"/>
      <c r="F494" s="124"/>
      <c r="G494" s="124"/>
      <c r="H494" s="124"/>
      <c r="I494" s="323"/>
      <c r="J494" s="124"/>
    </row>
    <row r="495" spans="2:10" ht="12.75">
      <c r="B495" s="117"/>
      <c r="C495" s="129" t="s">
        <v>494</v>
      </c>
      <c r="D495" s="115" t="s">
        <v>495</v>
      </c>
      <c r="E495" s="310">
        <f>E496+E523+E512+E534+E550</f>
        <v>2000000</v>
      </c>
      <c r="F495" s="310">
        <f>F496+F523+F512+F534+F550</f>
        <v>2480000</v>
      </c>
      <c r="G495" s="310">
        <f>G496+G523+G512+G534+G550</f>
        <v>0</v>
      </c>
      <c r="H495" s="116">
        <f>E495+F495-G495</f>
        <v>4480000</v>
      </c>
      <c r="I495" s="310">
        <f>I496+I523+I512+I534+I550</f>
        <v>5880509.77</v>
      </c>
      <c r="J495" s="188">
        <f>H495-I495</f>
        <v>-1400509.7699999996</v>
      </c>
    </row>
    <row r="496" spans="2:10" ht="12.75">
      <c r="B496" s="117"/>
      <c r="C496" s="114"/>
      <c r="D496" s="114" t="s">
        <v>496</v>
      </c>
      <c r="E496" s="310">
        <f>E497+E502+E507</f>
        <v>0</v>
      </c>
      <c r="F496" s="310">
        <f>F497+F502+F507</f>
        <v>2480000</v>
      </c>
      <c r="G496" s="310">
        <f>G497+G502+G507</f>
        <v>0</v>
      </c>
      <c r="H496" s="116">
        <f aca="true" t="shared" si="53" ref="H496:H546">E496+F496-G496</f>
        <v>2480000</v>
      </c>
      <c r="I496" s="310">
        <f>I497+I502+I507</f>
        <v>5147834.8</v>
      </c>
      <c r="J496" s="188">
        <f aca="true" t="shared" si="54" ref="J496:J546">H496-I496</f>
        <v>-2667834.8</v>
      </c>
    </row>
    <row r="497" spans="2:10" ht="12.75">
      <c r="B497" s="117"/>
      <c r="C497" s="114"/>
      <c r="D497" s="130" t="s">
        <v>441</v>
      </c>
      <c r="E497" s="310">
        <f>E498+E499+E500</f>
        <v>0</v>
      </c>
      <c r="F497" s="310">
        <f>F498+F499+F500</f>
        <v>2480000</v>
      </c>
      <c r="G497" s="310">
        <f>G498+G499+G500</f>
        <v>0</v>
      </c>
      <c r="H497" s="116">
        <f t="shared" si="53"/>
        <v>2480000</v>
      </c>
      <c r="I497" s="310">
        <f>I498+I499+I500</f>
        <v>5147834.8</v>
      </c>
      <c r="J497" s="188">
        <f t="shared" si="54"/>
        <v>-2667834.8</v>
      </c>
    </row>
    <row r="498" spans="2:10" ht="12.75">
      <c r="B498" s="117"/>
      <c r="C498" s="114"/>
      <c r="D498" s="132" t="s">
        <v>497</v>
      </c>
      <c r="E498" s="311">
        <v>0</v>
      </c>
      <c r="F498" s="311">
        <v>2480000</v>
      </c>
      <c r="G498" s="311">
        <v>0</v>
      </c>
      <c r="H498" s="124">
        <f t="shared" si="53"/>
        <v>2480000</v>
      </c>
      <c r="I498" s="311">
        <v>5147834.8</v>
      </c>
      <c r="J498" s="342">
        <f t="shared" si="54"/>
        <v>-2667834.8</v>
      </c>
    </row>
    <row r="499" spans="2:10" ht="12.75">
      <c r="B499" s="117"/>
      <c r="C499" s="114"/>
      <c r="D499" s="132" t="s">
        <v>498</v>
      </c>
      <c r="E499" s="311">
        <v>0</v>
      </c>
      <c r="F499" s="311">
        <v>0</v>
      </c>
      <c r="G499" s="311">
        <v>0</v>
      </c>
      <c r="H499" s="124">
        <f t="shared" si="53"/>
        <v>0</v>
      </c>
      <c r="I499" s="311">
        <v>0</v>
      </c>
      <c r="J499" s="342">
        <f t="shared" si="54"/>
        <v>0</v>
      </c>
    </row>
    <row r="500" spans="2:10" ht="12.75">
      <c r="B500" s="117"/>
      <c r="C500" s="114"/>
      <c r="D500" s="132" t="s">
        <v>499</v>
      </c>
      <c r="E500" s="311">
        <f>'[2]eep'!E163</f>
        <v>0</v>
      </c>
      <c r="F500" s="311">
        <f>'[2]eep'!F163</f>
        <v>0</v>
      </c>
      <c r="G500" s="311">
        <f>'[2]eep'!G163</f>
        <v>0</v>
      </c>
      <c r="H500" s="124">
        <f t="shared" si="53"/>
        <v>0</v>
      </c>
      <c r="I500" s="311">
        <f>'[2]eep'!I163</f>
        <v>0</v>
      </c>
      <c r="J500" s="342">
        <f t="shared" si="54"/>
        <v>0</v>
      </c>
    </row>
    <row r="501" spans="2:10" ht="12.75">
      <c r="B501" s="117"/>
      <c r="C501" s="114"/>
      <c r="D501" s="114"/>
      <c r="E501" s="312"/>
      <c r="F501" s="312"/>
      <c r="G501" s="312"/>
      <c r="H501" s="124"/>
      <c r="I501" s="312"/>
      <c r="J501" s="342"/>
    </row>
    <row r="502" spans="2:10" ht="12.75">
      <c r="B502" s="117"/>
      <c r="C502" s="114"/>
      <c r="D502" s="130" t="s">
        <v>500</v>
      </c>
      <c r="E502" s="310">
        <f>E503+E504+E505</f>
        <v>0</v>
      </c>
      <c r="F502" s="310">
        <f>F503+F504+F505</f>
        <v>0</v>
      </c>
      <c r="G502" s="310">
        <f>G503+G504+G505</f>
        <v>0</v>
      </c>
      <c r="H502" s="116">
        <f t="shared" si="53"/>
        <v>0</v>
      </c>
      <c r="I502" s="310">
        <f>I503+I504+I505</f>
        <v>0</v>
      </c>
      <c r="J502" s="188">
        <f t="shared" si="54"/>
        <v>0</v>
      </c>
    </row>
    <row r="503" spans="2:10" ht="12.75">
      <c r="B503" s="117"/>
      <c r="C503" s="114"/>
      <c r="D503" s="132" t="s">
        <v>497</v>
      </c>
      <c r="E503" s="311">
        <v>0</v>
      </c>
      <c r="F503" s="311">
        <v>0</v>
      </c>
      <c r="G503" s="311">
        <v>0</v>
      </c>
      <c r="H503" s="124">
        <f t="shared" si="53"/>
        <v>0</v>
      </c>
      <c r="I503" s="311">
        <v>0</v>
      </c>
      <c r="J503" s="342">
        <f t="shared" si="54"/>
        <v>0</v>
      </c>
    </row>
    <row r="504" spans="2:10" ht="12.75">
      <c r="B504" s="117"/>
      <c r="C504" s="114"/>
      <c r="D504" s="132" t="s">
        <v>498</v>
      </c>
      <c r="E504" s="311">
        <v>0</v>
      </c>
      <c r="F504" s="311">
        <v>0</v>
      </c>
      <c r="G504" s="311">
        <v>0</v>
      </c>
      <c r="H504" s="124">
        <f t="shared" si="53"/>
        <v>0</v>
      </c>
      <c r="I504" s="311">
        <v>0</v>
      </c>
      <c r="J504" s="342">
        <f t="shared" si="54"/>
        <v>0</v>
      </c>
    </row>
    <row r="505" spans="2:10" ht="12.75">
      <c r="B505" s="117"/>
      <c r="C505" s="114"/>
      <c r="D505" s="132" t="s">
        <v>499</v>
      </c>
      <c r="E505" s="311">
        <v>0</v>
      </c>
      <c r="F505" s="311">
        <v>0</v>
      </c>
      <c r="G505" s="311">
        <v>0</v>
      </c>
      <c r="H505" s="124">
        <f t="shared" si="53"/>
        <v>0</v>
      </c>
      <c r="I505" s="311">
        <v>0</v>
      </c>
      <c r="J505" s="342">
        <f t="shared" si="54"/>
        <v>0</v>
      </c>
    </row>
    <row r="506" spans="2:10" ht="12.75">
      <c r="B506" s="117"/>
      <c r="C506" s="114"/>
      <c r="D506" s="114"/>
      <c r="E506" s="312"/>
      <c r="F506" s="312"/>
      <c r="G506" s="312"/>
      <c r="H506" s="124"/>
      <c r="I506" s="312"/>
      <c r="J506" s="342"/>
    </row>
    <row r="507" spans="2:10" ht="12.75">
      <c r="B507" s="117"/>
      <c r="C507" s="114"/>
      <c r="D507" s="130" t="s">
        <v>439</v>
      </c>
      <c r="E507" s="310">
        <f>E508+E509+E510</f>
        <v>0</v>
      </c>
      <c r="F507" s="310">
        <f>F508+F509+F510</f>
        <v>0</v>
      </c>
      <c r="G507" s="310">
        <f>G508+G509+G510</f>
        <v>0</v>
      </c>
      <c r="H507" s="116">
        <f t="shared" si="53"/>
        <v>0</v>
      </c>
      <c r="I507" s="310">
        <f>I508+I509+I510</f>
        <v>0</v>
      </c>
      <c r="J507" s="188">
        <f t="shared" si="54"/>
        <v>0</v>
      </c>
    </row>
    <row r="508" spans="2:10" ht="12.75">
      <c r="B508" s="117"/>
      <c r="C508" s="114"/>
      <c r="D508" s="132" t="s">
        <v>497</v>
      </c>
      <c r="E508" s="312">
        <v>0</v>
      </c>
      <c r="F508" s="312">
        <v>0</v>
      </c>
      <c r="G508" s="312">
        <v>0</v>
      </c>
      <c r="H508" s="124">
        <f t="shared" si="53"/>
        <v>0</v>
      </c>
      <c r="I508" s="312">
        <v>0</v>
      </c>
      <c r="J508" s="342">
        <f t="shared" si="54"/>
        <v>0</v>
      </c>
    </row>
    <row r="509" spans="2:10" ht="12.75">
      <c r="B509" s="117"/>
      <c r="C509" s="114"/>
      <c r="D509" s="132" t="s">
        <v>498</v>
      </c>
      <c r="E509" s="312">
        <v>0</v>
      </c>
      <c r="F509" s="312">
        <v>0</v>
      </c>
      <c r="G509" s="312">
        <v>0</v>
      </c>
      <c r="H509" s="124">
        <f t="shared" si="53"/>
        <v>0</v>
      </c>
      <c r="I509" s="312">
        <v>0</v>
      </c>
      <c r="J509" s="342">
        <f t="shared" si="54"/>
        <v>0</v>
      </c>
    </row>
    <row r="510" spans="2:10" ht="12.75">
      <c r="B510" s="117"/>
      <c r="C510" s="114"/>
      <c r="D510" s="132" t="s">
        <v>499</v>
      </c>
      <c r="E510" s="312">
        <v>0</v>
      </c>
      <c r="F510" s="312">
        <v>0</v>
      </c>
      <c r="G510" s="312">
        <v>0</v>
      </c>
      <c r="H510" s="124">
        <f t="shared" si="53"/>
        <v>0</v>
      </c>
      <c r="I510" s="312">
        <v>0</v>
      </c>
      <c r="J510" s="342">
        <f t="shared" si="54"/>
        <v>0</v>
      </c>
    </row>
    <row r="511" spans="2:10" ht="12.75">
      <c r="B511" s="117"/>
      <c r="C511" s="114"/>
      <c r="D511" s="114"/>
      <c r="E511" s="312"/>
      <c r="F511" s="312"/>
      <c r="G511" s="312"/>
      <c r="H511" s="124"/>
      <c r="I511" s="312"/>
      <c r="J511" s="342"/>
    </row>
    <row r="512" spans="2:10" ht="12.75">
      <c r="B512" s="117"/>
      <c r="C512" s="114"/>
      <c r="D512" s="114" t="s">
        <v>501</v>
      </c>
      <c r="E512" s="310">
        <f>E513+E514+E515+E516</f>
        <v>0</v>
      </c>
      <c r="F512" s="310">
        <f>F513+F514+F515+F516</f>
        <v>0</v>
      </c>
      <c r="G512" s="310">
        <f>G513+G514+G515+G516</f>
        <v>0</v>
      </c>
      <c r="H512" s="116">
        <f t="shared" si="53"/>
        <v>0</v>
      </c>
      <c r="I512" s="310">
        <f>I513+I514+I515+I516</f>
        <v>0</v>
      </c>
      <c r="J512" s="188">
        <f t="shared" si="54"/>
        <v>0</v>
      </c>
    </row>
    <row r="513" spans="2:10" ht="12.75">
      <c r="B513" s="117"/>
      <c r="C513" s="114"/>
      <c r="D513" s="130" t="s">
        <v>441</v>
      </c>
      <c r="E513" s="312">
        <v>0</v>
      </c>
      <c r="F513" s="312">
        <v>0</v>
      </c>
      <c r="G513" s="312">
        <v>0</v>
      </c>
      <c r="H513" s="124">
        <f t="shared" si="53"/>
        <v>0</v>
      </c>
      <c r="I513" s="312">
        <v>0</v>
      </c>
      <c r="J513" s="342">
        <f t="shared" si="54"/>
        <v>0</v>
      </c>
    </row>
    <row r="514" spans="2:10" ht="12.75">
      <c r="B514" s="117"/>
      <c r="C514" s="114"/>
      <c r="D514" s="132" t="s">
        <v>497</v>
      </c>
      <c r="E514" s="312">
        <v>0</v>
      </c>
      <c r="F514" s="312">
        <v>0</v>
      </c>
      <c r="G514" s="312">
        <v>0</v>
      </c>
      <c r="H514" s="124">
        <f t="shared" si="53"/>
        <v>0</v>
      </c>
      <c r="I514" s="312">
        <v>0</v>
      </c>
      <c r="J514" s="342">
        <f t="shared" si="54"/>
        <v>0</v>
      </c>
    </row>
    <row r="515" spans="2:10" ht="12.75">
      <c r="B515" s="117"/>
      <c r="C515" s="114"/>
      <c r="D515" s="132" t="s">
        <v>498</v>
      </c>
      <c r="E515" s="312">
        <v>0</v>
      </c>
      <c r="F515" s="312">
        <v>0</v>
      </c>
      <c r="G515" s="312">
        <v>0</v>
      </c>
      <c r="H515" s="124">
        <f t="shared" si="53"/>
        <v>0</v>
      </c>
      <c r="I515" s="312">
        <v>0</v>
      </c>
      <c r="J515" s="342">
        <f t="shared" si="54"/>
        <v>0</v>
      </c>
    </row>
    <row r="516" spans="2:10" ht="12.75">
      <c r="B516" s="117"/>
      <c r="C516" s="114"/>
      <c r="D516" s="132" t="s">
        <v>499</v>
      </c>
      <c r="E516" s="312">
        <v>0</v>
      </c>
      <c r="F516" s="312">
        <v>0</v>
      </c>
      <c r="G516" s="312">
        <v>0</v>
      </c>
      <c r="H516" s="124">
        <f t="shared" si="53"/>
        <v>0</v>
      </c>
      <c r="I516" s="312">
        <v>0</v>
      </c>
      <c r="J516" s="342">
        <f t="shared" si="54"/>
        <v>0</v>
      </c>
    </row>
    <row r="517" spans="2:10" ht="12.75">
      <c r="B517" s="117"/>
      <c r="C517" s="114"/>
      <c r="D517" s="114"/>
      <c r="E517" s="312"/>
      <c r="F517" s="312"/>
      <c r="G517" s="312"/>
      <c r="H517" s="124"/>
      <c r="I517" s="312"/>
      <c r="J517" s="342"/>
    </row>
    <row r="518" spans="2:10" ht="12.75">
      <c r="B518" s="117"/>
      <c r="C518" s="114"/>
      <c r="D518" s="130" t="s">
        <v>500</v>
      </c>
      <c r="E518" s="310">
        <f>E519+E520+E521</f>
        <v>0</v>
      </c>
      <c r="F518" s="310">
        <f>F519+F520+F521</f>
        <v>0</v>
      </c>
      <c r="G518" s="310">
        <f>G519+G520+G521</f>
        <v>0</v>
      </c>
      <c r="H518" s="116">
        <f t="shared" si="53"/>
        <v>0</v>
      </c>
      <c r="I518" s="310">
        <f>I519+I520+I521</f>
        <v>0</v>
      </c>
      <c r="J518" s="188">
        <f t="shared" si="54"/>
        <v>0</v>
      </c>
    </row>
    <row r="519" spans="2:10" ht="12.75">
      <c r="B519" s="117"/>
      <c r="C519" s="114"/>
      <c r="D519" s="132" t="s">
        <v>497</v>
      </c>
      <c r="E519" s="312">
        <v>0</v>
      </c>
      <c r="F519" s="312">
        <v>0</v>
      </c>
      <c r="G519" s="312">
        <v>0</v>
      </c>
      <c r="H519" s="124">
        <f t="shared" si="53"/>
        <v>0</v>
      </c>
      <c r="I519" s="312">
        <v>0</v>
      </c>
      <c r="J519" s="342">
        <f t="shared" si="54"/>
        <v>0</v>
      </c>
    </row>
    <row r="520" spans="2:10" ht="12.75">
      <c r="B520" s="117"/>
      <c r="C520" s="114"/>
      <c r="D520" s="132" t="s">
        <v>498</v>
      </c>
      <c r="E520" s="312">
        <v>0</v>
      </c>
      <c r="F520" s="312">
        <v>0</v>
      </c>
      <c r="G520" s="312">
        <v>0</v>
      </c>
      <c r="H520" s="124">
        <f t="shared" si="53"/>
        <v>0</v>
      </c>
      <c r="I520" s="312">
        <v>0</v>
      </c>
      <c r="J520" s="342">
        <f t="shared" si="54"/>
        <v>0</v>
      </c>
    </row>
    <row r="521" spans="2:10" ht="12.75">
      <c r="B521" s="117"/>
      <c r="C521" s="114"/>
      <c r="D521" s="132" t="s">
        <v>499</v>
      </c>
      <c r="E521" s="312">
        <v>0</v>
      </c>
      <c r="F521" s="312">
        <v>0</v>
      </c>
      <c r="G521" s="312">
        <v>0</v>
      </c>
      <c r="H521" s="124">
        <f t="shared" si="53"/>
        <v>0</v>
      </c>
      <c r="I521" s="312">
        <v>0</v>
      </c>
      <c r="J521" s="342">
        <f t="shared" si="54"/>
        <v>0</v>
      </c>
    </row>
    <row r="522" spans="2:10" ht="12.75">
      <c r="B522" s="117"/>
      <c r="C522" s="114"/>
      <c r="D522" s="114"/>
      <c r="E522" s="312"/>
      <c r="F522" s="312"/>
      <c r="G522" s="312"/>
      <c r="H522" s="124"/>
      <c r="I522" s="312"/>
      <c r="J522" s="342"/>
    </row>
    <row r="523" spans="2:10" ht="12.75">
      <c r="B523" s="117"/>
      <c r="C523" s="114"/>
      <c r="D523" s="114" t="s">
        <v>502</v>
      </c>
      <c r="E523" s="310">
        <f>E524+E529</f>
        <v>0</v>
      </c>
      <c r="F523" s="310">
        <f>F524+F529</f>
        <v>0</v>
      </c>
      <c r="G523" s="310">
        <f>G524+G529</f>
        <v>0</v>
      </c>
      <c r="H523" s="116">
        <f t="shared" si="53"/>
        <v>0</v>
      </c>
      <c r="I523" s="310">
        <f>I524+I529</f>
        <v>0</v>
      </c>
      <c r="J523" s="188">
        <f t="shared" si="54"/>
        <v>0</v>
      </c>
    </row>
    <row r="524" spans="2:10" ht="12.75">
      <c r="B524" s="117"/>
      <c r="C524" s="114"/>
      <c r="D524" s="130" t="s">
        <v>441</v>
      </c>
      <c r="E524" s="310">
        <f>E525+E526+E527</f>
        <v>0</v>
      </c>
      <c r="F524" s="310">
        <f>F525+F526+F527</f>
        <v>0</v>
      </c>
      <c r="G524" s="310">
        <f>G525+G526+G527</f>
        <v>0</v>
      </c>
      <c r="H524" s="116">
        <f t="shared" si="53"/>
        <v>0</v>
      </c>
      <c r="I524" s="310">
        <f>I525+I526+I527</f>
        <v>0</v>
      </c>
      <c r="J524" s="188">
        <f t="shared" si="54"/>
        <v>0</v>
      </c>
    </row>
    <row r="525" spans="2:10" ht="12.75">
      <c r="B525" s="117"/>
      <c r="C525" s="114"/>
      <c r="D525" s="132" t="s">
        <v>497</v>
      </c>
      <c r="E525" s="311">
        <v>0</v>
      </c>
      <c r="F525" s="311">
        <v>0</v>
      </c>
      <c r="G525" s="311">
        <v>0</v>
      </c>
      <c r="H525" s="124">
        <f t="shared" si="53"/>
        <v>0</v>
      </c>
      <c r="I525" s="311">
        <v>0</v>
      </c>
      <c r="J525" s="342">
        <f t="shared" si="54"/>
        <v>0</v>
      </c>
    </row>
    <row r="526" spans="2:10" ht="12.75">
      <c r="B526" s="117"/>
      <c r="C526" s="114"/>
      <c r="D526" s="132" t="s">
        <v>498</v>
      </c>
      <c r="E526" s="311">
        <v>0</v>
      </c>
      <c r="F526" s="311">
        <v>0</v>
      </c>
      <c r="G526" s="311">
        <v>0</v>
      </c>
      <c r="H526" s="124">
        <f t="shared" si="53"/>
        <v>0</v>
      </c>
      <c r="I526" s="311">
        <v>0</v>
      </c>
      <c r="J526" s="342">
        <f t="shared" si="54"/>
        <v>0</v>
      </c>
    </row>
    <row r="527" spans="2:10" ht="12.75">
      <c r="B527" s="117"/>
      <c r="C527" s="114"/>
      <c r="D527" s="132" t="s">
        <v>499</v>
      </c>
      <c r="E527" s="311">
        <v>0</v>
      </c>
      <c r="F527" s="311">
        <v>0</v>
      </c>
      <c r="G527" s="311">
        <v>0</v>
      </c>
      <c r="H527" s="124">
        <f t="shared" si="53"/>
        <v>0</v>
      </c>
      <c r="I527" s="311">
        <v>0</v>
      </c>
      <c r="J527" s="342">
        <f t="shared" si="54"/>
        <v>0</v>
      </c>
    </row>
    <row r="528" spans="2:10" ht="12.75">
      <c r="B528" s="117"/>
      <c r="C528" s="114"/>
      <c r="D528" s="114"/>
      <c r="E528" s="312"/>
      <c r="F528" s="312"/>
      <c r="G528" s="312"/>
      <c r="H528" s="124"/>
      <c r="I528" s="312"/>
      <c r="J528" s="342"/>
    </row>
    <row r="529" spans="2:10" ht="12.75">
      <c r="B529" s="117"/>
      <c r="C529" s="114"/>
      <c r="D529" s="130" t="s">
        <v>500</v>
      </c>
      <c r="E529" s="310">
        <f>E530+E531+E532</f>
        <v>0</v>
      </c>
      <c r="F529" s="310">
        <f>F530+F531+F532</f>
        <v>0</v>
      </c>
      <c r="G529" s="310">
        <f>G530+G531+G532</f>
        <v>0</v>
      </c>
      <c r="H529" s="116">
        <f t="shared" si="53"/>
        <v>0</v>
      </c>
      <c r="I529" s="310">
        <f>I530+I531+I532</f>
        <v>0</v>
      </c>
      <c r="J529" s="188">
        <f t="shared" si="54"/>
        <v>0</v>
      </c>
    </row>
    <row r="530" spans="2:10" ht="12.75">
      <c r="B530" s="117"/>
      <c r="C530" s="114"/>
      <c r="D530" s="132" t="s">
        <v>497</v>
      </c>
      <c r="E530" s="312">
        <v>0</v>
      </c>
      <c r="F530" s="312">
        <v>0</v>
      </c>
      <c r="G530" s="312">
        <v>0</v>
      </c>
      <c r="H530" s="124">
        <f t="shared" si="53"/>
        <v>0</v>
      </c>
      <c r="I530" s="312">
        <v>0</v>
      </c>
      <c r="J530" s="342">
        <f t="shared" si="54"/>
        <v>0</v>
      </c>
    </row>
    <row r="531" spans="2:10" ht="12.75">
      <c r="B531" s="117"/>
      <c r="C531" s="114"/>
      <c r="D531" s="132" t="s">
        <v>498</v>
      </c>
      <c r="E531" s="312">
        <v>0</v>
      </c>
      <c r="F531" s="312">
        <v>0</v>
      </c>
      <c r="G531" s="312">
        <v>0</v>
      </c>
      <c r="H531" s="124">
        <f t="shared" si="53"/>
        <v>0</v>
      </c>
      <c r="I531" s="312">
        <v>0</v>
      </c>
      <c r="J531" s="342">
        <f t="shared" si="54"/>
        <v>0</v>
      </c>
    </row>
    <row r="532" spans="2:10" ht="12.75">
      <c r="B532" s="117"/>
      <c r="C532" s="114"/>
      <c r="D532" s="132" t="s">
        <v>499</v>
      </c>
      <c r="E532" s="312">
        <v>0</v>
      </c>
      <c r="F532" s="312">
        <v>0</v>
      </c>
      <c r="G532" s="312">
        <v>0</v>
      </c>
      <c r="H532" s="124">
        <f t="shared" si="53"/>
        <v>0</v>
      </c>
      <c r="I532" s="312">
        <v>0</v>
      </c>
      <c r="J532" s="342">
        <f t="shared" si="54"/>
        <v>0</v>
      </c>
    </row>
    <row r="533" spans="2:10" ht="12.75">
      <c r="B533" s="117"/>
      <c r="C533" s="114"/>
      <c r="D533" s="114"/>
      <c r="E533" s="312"/>
      <c r="F533" s="312"/>
      <c r="G533" s="312"/>
      <c r="H533" s="124"/>
      <c r="I533" s="312"/>
      <c r="J533" s="342"/>
    </row>
    <row r="534" spans="2:10" ht="12.75">
      <c r="B534" s="117"/>
      <c r="C534" s="114"/>
      <c r="D534" s="114" t="s">
        <v>503</v>
      </c>
      <c r="E534" s="310">
        <f>E535+E540</f>
        <v>0</v>
      </c>
      <c r="F534" s="310">
        <f>F535+F540</f>
        <v>0</v>
      </c>
      <c r="G534" s="310">
        <f>G535+G540</f>
        <v>0</v>
      </c>
      <c r="H534" s="116">
        <f t="shared" si="53"/>
        <v>0</v>
      </c>
      <c r="I534" s="310">
        <f>I535+I540</f>
        <v>0</v>
      </c>
      <c r="J534" s="188">
        <f t="shared" si="54"/>
        <v>0</v>
      </c>
    </row>
    <row r="535" spans="2:10" ht="12.75">
      <c r="B535" s="117"/>
      <c r="C535" s="114"/>
      <c r="D535" s="130" t="s">
        <v>441</v>
      </c>
      <c r="E535" s="310">
        <f>E536+E537+E538</f>
        <v>0</v>
      </c>
      <c r="F535" s="310">
        <f>F536+F537+F538</f>
        <v>0</v>
      </c>
      <c r="G535" s="310">
        <f>G536+G537+G538</f>
        <v>0</v>
      </c>
      <c r="H535" s="116">
        <f t="shared" si="53"/>
        <v>0</v>
      </c>
      <c r="I535" s="310">
        <f>I536+I537+I538</f>
        <v>0</v>
      </c>
      <c r="J535" s="188">
        <f t="shared" si="54"/>
        <v>0</v>
      </c>
    </row>
    <row r="536" spans="2:10" ht="12.75">
      <c r="B536" s="117"/>
      <c r="C536" s="114"/>
      <c r="D536" s="132" t="s">
        <v>497</v>
      </c>
      <c r="E536" s="315">
        <v>0</v>
      </c>
      <c r="F536" s="315">
        <v>0</v>
      </c>
      <c r="G536" s="315">
        <v>0</v>
      </c>
      <c r="H536" s="124">
        <f t="shared" si="53"/>
        <v>0</v>
      </c>
      <c r="I536" s="315">
        <v>0</v>
      </c>
      <c r="J536" s="342">
        <f t="shared" si="54"/>
        <v>0</v>
      </c>
    </row>
    <row r="537" spans="2:10" ht="12.75">
      <c r="B537" s="117"/>
      <c r="C537" s="114"/>
      <c r="D537" s="132" t="s">
        <v>498</v>
      </c>
      <c r="E537" s="311">
        <v>0</v>
      </c>
      <c r="F537" s="311">
        <v>0</v>
      </c>
      <c r="G537" s="311">
        <v>0</v>
      </c>
      <c r="H537" s="124">
        <f t="shared" si="53"/>
        <v>0</v>
      </c>
      <c r="I537" s="311">
        <v>0</v>
      </c>
      <c r="J537" s="342">
        <f t="shared" si="54"/>
        <v>0</v>
      </c>
    </row>
    <row r="538" spans="2:10" ht="12.75">
      <c r="B538" s="117"/>
      <c r="C538" s="114"/>
      <c r="D538" s="132" t="s">
        <v>499</v>
      </c>
      <c r="E538" s="311">
        <v>0</v>
      </c>
      <c r="F538" s="311">
        <v>0</v>
      </c>
      <c r="G538" s="311">
        <v>0</v>
      </c>
      <c r="H538" s="124">
        <f t="shared" si="53"/>
        <v>0</v>
      </c>
      <c r="I538" s="311">
        <v>0</v>
      </c>
      <c r="J538" s="342">
        <f t="shared" si="54"/>
        <v>0</v>
      </c>
    </row>
    <row r="539" spans="2:10" ht="12.75">
      <c r="B539" s="117"/>
      <c r="C539" s="114"/>
      <c r="D539" s="114"/>
      <c r="E539" s="312"/>
      <c r="F539" s="312"/>
      <c r="G539" s="312"/>
      <c r="H539" s="124"/>
      <c r="I539" s="312"/>
      <c r="J539" s="342"/>
    </row>
    <row r="540" spans="2:10" ht="12.75">
      <c r="B540" s="117"/>
      <c r="C540" s="114"/>
      <c r="D540" s="130" t="s">
        <v>500</v>
      </c>
      <c r="E540" s="310">
        <f>E541+E542+E543+E545+E546</f>
        <v>0</v>
      </c>
      <c r="F540" s="310">
        <f>F541+F542+F543+F545+F546</f>
        <v>0</v>
      </c>
      <c r="G540" s="310">
        <f>G541+G542+G543+G545+G546</f>
        <v>0</v>
      </c>
      <c r="H540" s="116">
        <f t="shared" si="53"/>
        <v>0</v>
      </c>
      <c r="I540" s="310">
        <f>I541+I542+I543+I545+I546</f>
        <v>0</v>
      </c>
      <c r="J540" s="188">
        <f t="shared" si="54"/>
        <v>0</v>
      </c>
    </row>
    <row r="541" spans="2:10" ht="12.75">
      <c r="B541" s="117"/>
      <c r="C541" s="114"/>
      <c r="D541" s="132" t="s">
        <v>497</v>
      </c>
      <c r="E541" s="312">
        <v>0</v>
      </c>
      <c r="F541" s="312">
        <v>0</v>
      </c>
      <c r="G541" s="312">
        <v>0</v>
      </c>
      <c r="H541" s="124">
        <f t="shared" si="53"/>
        <v>0</v>
      </c>
      <c r="I541" s="312">
        <v>0</v>
      </c>
      <c r="J541" s="342">
        <f t="shared" si="54"/>
        <v>0</v>
      </c>
    </row>
    <row r="542" spans="2:10" ht="12.75">
      <c r="B542" s="117"/>
      <c r="C542" s="114"/>
      <c r="D542" s="132" t="s">
        <v>498</v>
      </c>
      <c r="E542" s="312">
        <v>0</v>
      </c>
      <c r="F542" s="312">
        <v>0</v>
      </c>
      <c r="G542" s="312">
        <v>0</v>
      </c>
      <c r="H542" s="124">
        <f t="shared" si="53"/>
        <v>0</v>
      </c>
      <c r="I542" s="312">
        <v>0</v>
      </c>
      <c r="J542" s="342">
        <f t="shared" si="54"/>
        <v>0</v>
      </c>
    </row>
    <row r="543" spans="2:10" ht="12.75">
      <c r="B543" s="117"/>
      <c r="C543" s="114"/>
      <c r="D543" s="132" t="s">
        <v>499</v>
      </c>
      <c r="E543" s="312">
        <v>0</v>
      </c>
      <c r="F543" s="312">
        <v>0</v>
      </c>
      <c r="G543" s="312">
        <v>0</v>
      </c>
      <c r="H543" s="124">
        <f t="shared" si="53"/>
        <v>0</v>
      </c>
      <c r="I543" s="312">
        <v>0</v>
      </c>
      <c r="J543" s="342">
        <f t="shared" si="54"/>
        <v>0</v>
      </c>
    </row>
    <row r="544" spans="2:10" ht="12.75">
      <c r="B544" s="117"/>
      <c r="C544" s="114"/>
      <c r="D544" s="114"/>
      <c r="E544" s="312"/>
      <c r="F544" s="312"/>
      <c r="G544" s="312"/>
      <c r="H544" s="124"/>
      <c r="I544" s="312"/>
      <c r="J544" s="342"/>
    </row>
    <row r="545" spans="2:10" ht="12.75">
      <c r="B545" s="117"/>
      <c r="C545" s="114"/>
      <c r="D545" s="114" t="s">
        <v>444</v>
      </c>
      <c r="E545" s="312">
        <v>0</v>
      </c>
      <c r="F545" s="312">
        <v>0</v>
      </c>
      <c r="G545" s="312">
        <v>0</v>
      </c>
      <c r="H545" s="124">
        <f t="shared" si="53"/>
        <v>0</v>
      </c>
      <c r="I545" s="312">
        <v>0</v>
      </c>
      <c r="J545" s="342">
        <f t="shared" si="54"/>
        <v>0</v>
      </c>
    </row>
    <row r="546" spans="2:10" ht="12.75">
      <c r="B546" s="117"/>
      <c r="C546" s="114"/>
      <c r="D546" s="114" t="s">
        <v>493</v>
      </c>
      <c r="E546" s="312">
        <v>0</v>
      </c>
      <c r="F546" s="312">
        <v>0</v>
      </c>
      <c r="G546" s="312">
        <v>0</v>
      </c>
      <c r="H546" s="124">
        <f t="shared" si="53"/>
        <v>0</v>
      </c>
      <c r="I546" s="312">
        <v>0</v>
      </c>
      <c r="J546" s="342">
        <f t="shared" si="54"/>
        <v>0</v>
      </c>
    </row>
    <row r="547" spans="2:10" ht="12.75">
      <c r="B547" s="117"/>
      <c r="C547" s="114"/>
      <c r="D547" s="114"/>
      <c r="E547" s="124"/>
      <c r="F547" s="124"/>
      <c r="G547" s="124"/>
      <c r="H547" s="124"/>
      <c r="I547" s="323"/>
      <c r="J547" s="124"/>
    </row>
    <row r="548" spans="2:10" ht="12.75">
      <c r="B548" s="117"/>
      <c r="C548" s="129" t="s">
        <v>504</v>
      </c>
      <c r="D548" s="115" t="s">
        <v>505</v>
      </c>
      <c r="E548" s="310">
        <f>E549+E553</f>
        <v>2000000</v>
      </c>
      <c r="F548" s="310">
        <f>F549+F553</f>
        <v>0</v>
      </c>
      <c r="G548" s="310">
        <f>G549+G553</f>
        <v>0</v>
      </c>
      <c r="H548" s="310">
        <f>E548+F548-G548</f>
        <v>2000000</v>
      </c>
      <c r="I548" s="310">
        <f>I549+I553</f>
        <v>732674.97</v>
      </c>
      <c r="J548" s="338">
        <f>H548-I548</f>
        <v>1267325.03</v>
      </c>
    </row>
    <row r="549" spans="2:10" ht="12.75">
      <c r="B549" s="117"/>
      <c r="C549" s="114"/>
      <c r="D549" s="133" t="s">
        <v>506</v>
      </c>
      <c r="E549" s="310">
        <f>E550+E551</f>
        <v>2000000</v>
      </c>
      <c r="F549" s="310">
        <f>F550+F551</f>
        <v>0</v>
      </c>
      <c r="G549" s="310">
        <f>G550+G551</f>
        <v>0</v>
      </c>
      <c r="H549" s="310">
        <f aca="true" t="shared" si="55" ref="H549:H556">E549+F549-G549</f>
        <v>2000000</v>
      </c>
      <c r="I549" s="310">
        <f>I550+I551</f>
        <v>732674.97</v>
      </c>
      <c r="J549" s="338">
        <f aca="true" t="shared" si="56" ref="J549:J556">H549-I549</f>
        <v>1267325.03</v>
      </c>
    </row>
    <row r="550" spans="2:10" ht="12.75">
      <c r="B550" s="117"/>
      <c r="C550" s="114"/>
      <c r="D550" s="130" t="s">
        <v>441</v>
      </c>
      <c r="E550" s="312">
        <v>2000000</v>
      </c>
      <c r="F550" s="312">
        <v>0</v>
      </c>
      <c r="G550" s="312">
        <v>0</v>
      </c>
      <c r="H550" s="312">
        <f t="shared" si="55"/>
        <v>2000000</v>
      </c>
      <c r="I550" s="312">
        <v>732674.97</v>
      </c>
      <c r="J550" s="341">
        <f t="shared" si="56"/>
        <v>1267325.03</v>
      </c>
    </row>
    <row r="551" spans="2:10" ht="12.75">
      <c r="B551" s="117"/>
      <c r="C551" s="114"/>
      <c r="D551" s="130" t="s">
        <v>436</v>
      </c>
      <c r="E551" s="312">
        <v>0</v>
      </c>
      <c r="F551" s="312">
        <v>0</v>
      </c>
      <c r="G551" s="312">
        <v>0</v>
      </c>
      <c r="H551" s="312">
        <f t="shared" si="55"/>
        <v>0</v>
      </c>
      <c r="I551" s="312">
        <v>0</v>
      </c>
      <c r="J551" s="341">
        <f t="shared" si="56"/>
        <v>0</v>
      </c>
    </row>
    <row r="552" spans="2:10" ht="12.75">
      <c r="B552" s="117"/>
      <c r="C552" s="114"/>
      <c r="D552" s="114"/>
      <c r="E552" s="312"/>
      <c r="F552" s="312"/>
      <c r="G552" s="312"/>
      <c r="H552" s="312"/>
      <c r="I552" s="312"/>
      <c r="J552" s="341"/>
    </row>
    <row r="553" spans="2:10" ht="12.75">
      <c r="B553" s="117"/>
      <c r="C553" s="114"/>
      <c r="D553" s="114" t="s">
        <v>507</v>
      </c>
      <c r="E553" s="310">
        <f>E554+E555+E556</f>
        <v>0</v>
      </c>
      <c r="F553" s="310">
        <f>F554+F555+F556</f>
        <v>0</v>
      </c>
      <c r="G553" s="310">
        <f>G554+G555+G556</f>
        <v>0</v>
      </c>
      <c r="H553" s="310">
        <f t="shared" si="55"/>
        <v>0</v>
      </c>
      <c r="I553" s="310">
        <f>I554+I555+I556</f>
        <v>0</v>
      </c>
      <c r="J553" s="338">
        <f t="shared" si="56"/>
        <v>0</v>
      </c>
    </row>
    <row r="554" spans="2:10" ht="12.75">
      <c r="B554" s="117"/>
      <c r="C554" s="114"/>
      <c r="D554" s="130" t="s">
        <v>441</v>
      </c>
      <c r="E554" s="312">
        <v>0</v>
      </c>
      <c r="F554" s="312">
        <v>0</v>
      </c>
      <c r="G554" s="312">
        <v>0</v>
      </c>
      <c r="H554" s="312">
        <f t="shared" si="55"/>
        <v>0</v>
      </c>
      <c r="I554" s="312">
        <v>0</v>
      </c>
      <c r="J554" s="341">
        <f t="shared" si="56"/>
        <v>0</v>
      </c>
    </row>
    <row r="555" spans="2:10" ht="12.75">
      <c r="B555" s="117"/>
      <c r="C555" s="114"/>
      <c r="D555" s="130" t="s">
        <v>508</v>
      </c>
      <c r="E555" s="311">
        <v>0</v>
      </c>
      <c r="F555" s="311">
        <v>0</v>
      </c>
      <c r="G555" s="311">
        <v>0</v>
      </c>
      <c r="H555" s="312">
        <f t="shared" si="55"/>
        <v>0</v>
      </c>
      <c r="I555" s="311">
        <v>0</v>
      </c>
      <c r="J555" s="341">
        <f t="shared" si="56"/>
        <v>0</v>
      </c>
    </row>
    <row r="556" spans="2:10" ht="12.75">
      <c r="B556" s="117"/>
      <c r="C556" s="114"/>
      <c r="D556" s="130" t="s">
        <v>509</v>
      </c>
      <c r="E556" s="311">
        <v>0</v>
      </c>
      <c r="F556" s="311">
        <v>0</v>
      </c>
      <c r="G556" s="311">
        <v>0</v>
      </c>
      <c r="H556" s="312">
        <f t="shared" si="55"/>
        <v>0</v>
      </c>
      <c r="I556" s="311">
        <v>0</v>
      </c>
      <c r="J556" s="341">
        <f t="shared" si="56"/>
        <v>0</v>
      </c>
    </row>
    <row r="557" spans="2:10" ht="12.75">
      <c r="B557" s="117"/>
      <c r="C557" s="114"/>
      <c r="D557" s="114"/>
      <c r="E557" s="312"/>
      <c r="F557" s="312"/>
      <c r="G557" s="312"/>
      <c r="H557" s="312"/>
      <c r="I557" s="312"/>
      <c r="J557" s="312"/>
    </row>
    <row r="558" spans="2:10" ht="12.75">
      <c r="B558" s="117"/>
      <c r="C558" s="129" t="s">
        <v>510</v>
      </c>
      <c r="D558" s="115" t="s">
        <v>511</v>
      </c>
      <c r="E558" s="310">
        <f>E559</f>
        <v>1120000</v>
      </c>
      <c r="F558" s="310">
        <f>F559</f>
        <v>0</v>
      </c>
      <c r="G558" s="310">
        <f>G559</f>
        <v>0</v>
      </c>
      <c r="H558" s="310">
        <f>E558+F558-G558</f>
        <v>1120000</v>
      </c>
      <c r="I558" s="310">
        <f>I559</f>
        <v>262398.96</v>
      </c>
      <c r="J558" s="338">
        <f>H558-I558</f>
        <v>857601.04</v>
      </c>
    </row>
    <row r="559" spans="2:10" ht="12.75">
      <c r="B559" s="117"/>
      <c r="C559" s="114"/>
      <c r="D559" s="114" t="s">
        <v>512</v>
      </c>
      <c r="E559" s="310">
        <f>E560+E561+E562+E564+E565</f>
        <v>1120000</v>
      </c>
      <c r="F559" s="310">
        <f>F560+F561+F562+F564+F565</f>
        <v>0</v>
      </c>
      <c r="G559" s="310">
        <f>G560+G561+G562+G564+G565</f>
        <v>0</v>
      </c>
      <c r="H559" s="310">
        <f aca="true" t="shared" si="57" ref="H559:H580">E559+F559-G559</f>
        <v>1120000</v>
      </c>
      <c r="I559" s="310">
        <f>I560+I561+I562+I564+I565</f>
        <v>262398.96</v>
      </c>
      <c r="J559" s="338">
        <f aca="true" t="shared" si="58" ref="J559:J580">H559-I559</f>
        <v>857601.04</v>
      </c>
    </row>
    <row r="560" spans="2:10" ht="12.75">
      <c r="B560" s="117"/>
      <c r="C560" s="114"/>
      <c r="D560" s="130" t="s">
        <v>441</v>
      </c>
      <c r="E560" s="312">
        <v>1120000</v>
      </c>
      <c r="F560" s="312">
        <v>0</v>
      </c>
      <c r="G560" s="312">
        <v>0</v>
      </c>
      <c r="H560" s="312">
        <f t="shared" si="57"/>
        <v>1120000</v>
      </c>
      <c r="I560" s="312">
        <v>262398.96</v>
      </c>
      <c r="J560" s="341">
        <f t="shared" si="58"/>
        <v>857601.04</v>
      </c>
    </row>
    <row r="561" spans="2:10" ht="12.75">
      <c r="B561" s="117"/>
      <c r="C561" s="114"/>
      <c r="D561" s="130" t="s">
        <v>508</v>
      </c>
      <c r="E561" s="312">
        <v>0</v>
      </c>
      <c r="F561" s="312">
        <v>0</v>
      </c>
      <c r="G561" s="312">
        <v>0</v>
      </c>
      <c r="H561" s="312">
        <f t="shared" si="57"/>
        <v>0</v>
      </c>
      <c r="I561" s="312">
        <v>0</v>
      </c>
      <c r="J561" s="341">
        <f t="shared" si="58"/>
        <v>0</v>
      </c>
    </row>
    <row r="562" spans="2:10" ht="12.75">
      <c r="B562" s="117"/>
      <c r="C562" s="114"/>
      <c r="D562" s="130" t="s">
        <v>127</v>
      </c>
      <c r="E562" s="312">
        <v>0</v>
      </c>
      <c r="F562" s="312">
        <v>0</v>
      </c>
      <c r="G562" s="312">
        <v>0</v>
      </c>
      <c r="H562" s="312">
        <f t="shared" si="57"/>
        <v>0</v>
      </c>
      <c r="I562" s="312">
        <v>0</v>
      </c>
      <c r="J562" s="341">
        <f t="shared" si="58"/>
        <v>0</v>
      </c>
    </row>
    <row r="563" spans="2:10" ht="12.75">
      <c r="B563" s="117"/>
      <c r="C563" s="114"/>
      <c r="D563" s="114"/>
      <c r="E563" s="312"/>
      <c r="F563" s="312"/>
      <c r="G563" s="312"/>
      <c r="H563" s="312"/>
      <c r="I563" s="312"/>
      <c r="J563" s="341"/>
    </row>
    <row r="564" spans="2:10" ht="12.75">
      <c r="B564" s="117"/>
      <c r="C564" s="114"/>
      <c r="D564" s="114" t="s">
        <v>444</v>
      </c>
      <c r="E564" s="312">
        <v>0</v>
      </c>
      <c r="F564" s="312">
        <v>0</v>
      </c>
      <c r="G564" s="312">
        <v>0</v>
      </c>
      <c r="H564" s="312">
        <f t="shared" si="57"/>
        <v>0</v>
      </c>
      <c r="I564" s="312">
        <v>0</v>
      </c>
      <c r="J564" s="341">
        <f t="shared" si="58"/>
        <v>0</v>
      </c>
    </row>
    <row r="565" spans="2:10" ht="12.75">
      <c r="B565" s="117"/>
      <c r="C565" s="114"/>
      <c r="D565" s="114" t="s">
        <v>513</v>
      </c>
      <c r="E565" s="312">
        <v>0</v>
      </c>
      <c r="F565" s="312">
        <v>0</v>
      </c>
      <c r="G565" s="312">
        <v>0</v>
      </c>
      <c r="H565" s="312">
        <f t="shared" si="57"/>
        <v>0</v>
      </c>
      <c r="I565" s="312">
        <v>0</v>
      </c>
      <c r="J565" s="341">
        <f t="shared" si="58"/>
        <v>0</v>
      </c>
    </row>
    <row r="566" spans="2:10" ht="12.75">
      <c r="B566" s="117"/>
      <c r="C566" s="114"/>
      <c r="D566" s="114"/>
      <c r="E566" s="312"/>
      <c r="F566" s="312"/>
      <c r="G566" s="312"/>
      <c r="H566" s="312"/>
      <c r="I566" s="325"/>
      <c r="J566" s="341"/>
    </row>
    <row r="567" spans="2:10" ht="12.75">
      <c r="B567" s="117"/>
      <c r="C567" s="129" t="s">
        <v>514</v>
      </c>
      <c r="D567" s="115" t="s">
        <v>515</v>
      </c>
      <c r="E567" s="310">
        <f>E568+E575</f>
        <v>3085000</v>
      </c>
      <c r="F567" s="310">
        <f>F568+F575</f>
        <v>0</v>
      </c>
      <c r="G567" s="310">
        <f>G568+G575</f>
        <v>0</v>
      </c>
      <c r="H567" s="310">
        <f t="shared" si="57"/>
        <v>3085000</v>
      </c>
      <c r="I567" s="310">
        <f>I568+I575</f>
        <v>1065851.95</v>
      </c>
      <c r="J567" s="338">
        <f t="shared" si="58"/>
        <v>2019148.05</v>
      </c>
    </row>
    <row r="568" spans="2:10" ht="12.75">
      <c r="B568" s="117"/>
      <c r="C568" s="114"/>
      <c r="D568" s="114" t="s">
        <v>516</v>
      </c>
      <c r="E568" s="310">
        <f>E569+E572</f>
        <v>3085000</v>
      </c>
      <c r="F568" s="310">
        <f>F569+F572</f>
        <v>0</v>
      </c>
      <c r="G568" s="310">
        <f>G569+G572</f>
        <v>0</v>
      </c>
      <c r="H568" s="310">
        <f t="shared" si="57"/>
        <v>3085000</v>
      </c>
      <c r="I568" s="310">
        <f>I569+I572</f>
        <v>1065851.95</v>
      </c>
      <c r="J568" s="338">
        <f t="shared" si="58"/>
        <v>2019148.05</v>
      </c>
    </row>
    <row r="569" spans="2:10" ht="12.75">
      <c r="B569" s="117"/>
      <c r="C569" s="114"/>
      <c r="D569" s="130" t="s">
        <v>517</v>
      </c>
      <c r="E569" s="310">
        <f>E570</f>
        <v>3085000</v>
      </c>
      <c r="F569" s="310">
        <f>F570</f>
        <v>0</v>
      </c>
      <c r="G569" s="310">
        <f>G570</f>
        <v>0</v>
      </c>
      <c r="H569" s="310">
        <f t="shared" si="57"/>
        <v>3085000</v>
      </c>
      <c r="I569" s="310">
        <f>I570</f>
        <v>1065851.95</v>
      </c>
      <c r="J569" s="338">
        <f t="shared" si="58"/>
        <v>2019148.05</v>
      </c>
    </row>
    <row r="570" spans="2:10" ht="12.75">
      <c r="B570" s="117"/>
      <c r="C570" s="114"/>
      <c r="D570" s="132" t="s">
        <v>518</v>
      </c>
      <c r="E570" s="312">
        <v>3085000</v>
      </c>
      <c r="F570" s="312">
        <v>0</v>
      </c>
      <c r="G570" s="312">
        <v>0</v>
      </c>
      <c r="H570" s="312">
        <f t="shared" si="57"/>
        <v>3085000</v>
      </c>
      <c r="I570" s="312">
        <v>1065851.95</v>
      </c>
      <c r="J570" s="341">
        <f t="shared" si="58"/>
        <v>2019148.05</v>
      </c>
    </row>
    <row r="571" spans="2:10" ht="12.75">
      <c r="B571" s="117"/>
      <c r="C571" s="114"/>
      <c r="D571" s="114"/>
      <c r="E571" s="312"/>
      <c r="F571" s="312"/>
      <c r="G571" s="312"/>
      <c r="H571" s="310"/>
      <c r="I571" s="312"/>
      <c r="J571" s="338"/>
    </row>
    <row r="572" spans="2:10" ht="12.75">
      <c r="B572" s="117"/>
      <c r="C572" s="114"/>
      <c r="D572" s="130" t="s">
        <v>519</v>
      </c>
      <c r="E572" s="310">
        <f>E573</f>
        <v>0</v>
      </c>
      <c r="F572" s="310">
        <f>F573</f>
        <v>0</v>
      </c>
      <c r="G572" s="310">
        <f>G573</f>
        <v>0</v>
      </c>
      <c r="H572" s="310">
        <f t="shared" si="57"/>
        <v>0</v>
      </c>
      <c r="I572" s="310">
        <f>I573</f>
        <v>0</v>
      </c>
      <c r="J572" s="338">
        <f t="shared" si="58"/>
        <v>0</v>
      </c>
    </row>
    <row r="573" spans="2:10" ht="12.75">
      <c r="B573" s="117"/>
      <c r="C573" s="114"/>
      <c r="D573" s="132" t="s">
        <v>520</v>
      </c>
      <c r="E573" s="312">
        <v>0</v>
      </c>
      <c r="F573" s="312">
        <v>0</v>
      </c>
      <c r="G573" s="312">
        <v>0</v>
      </c>
      <c r="H573" s="312">
        <f t="shared" si="57"/>
        <v>0</v>
      </c>
      <c r="I573" s="312">
        <v>0</v>
      </c>
      <c r="J573" s="341">
        <f t="shared" si="58"/>
        <v>0</v>
      </c>
    </row>
    <row r="574" spans="2:10" ht="12.75">
      <c r="B574" s="117"/>
      <c r="C574" s="114"/>
      <c r="D574" s="114"/>
      <c r="E574" s="312"/>
      <c r="F574" s="312"/>
      <c r="G574" s="312"/>
      <c r="H574" s="310"/>
      <c r="I574" s="312"/>
      <c r="J574" s="338"/>
    </row>
    <row r="575" spans="2:10" ht="12.75">
      <c r="B575" s="117"/>
      <c r="C575" s="114"/>
      <c r="D575" s="114" t="s">
        <v>521</v>
      </c>
      <c r="E575" s="310">
        <f>E576+E577+E579+E580</f>
        <v>0</v>
      </c>
      <c r="F575" s="310">
        <f>F576+F577+F579+F580</f>
        <v>0</v>
      </c>
      <c r="G575" s="310">
        <f>G576+G577+G579+G580</f>
        <v>0</v>
      </c>
      <c r="H575" s="310">
        <f t="shared" si="57"/>
        <v>0</v>
      </c>
      <c r="I575" s="310">
        <f>I576+I577+I579+I580</f>
        <v>0</v>
      </c>
      <c r="J575" s="338">
        <f t="shared" si="58"/>
        <v>0</v>
      </c>
    </row>
    <row r="576" spans="2:10" ht="12.75">
      <c r="B576" s="117"/>
      <c r="C576" s="114"/>
      <c r="D576" s="130" t="s">
        <v>508</v>
      </c>
      <c r="E576" s="312">
        <v>0</v>
      </c>
      <c r="F576" s="312">
        <v>0</v>
      </c>
      <c r="G576" s="312">
        <v>0</v>
      </c>
      <c r="H576" s="312">
        <f t="shared" si="57"/>
        <v>0</v>
      </c>
      <c r="I576" s="312">
        <v>0</v>
      </c>
      <c r="J576" s="341">
        <f t="shared" si="58"/>
        <v>0</v>
      </c>
    </row>
    <row r="577" spans="2:10" ht="12.75">
      <c r="B577" s="117"/>
      <c r="C577" s="114"/>
      <c r="D577" s="132" t="s">
        <v>522</v>
      </c>
      <c r="E577" s="312">
        <v>0</v>
      </c>
      <c r="F577" s="312">
        <v>0</v>
      </c>
      <c r="G577" s="312">
        <v>0</v>
      </c>
      <c r="H577" s="312">
        <f t="shared" si="57"/>
        <v>0</v>
      </c>
      <c r="I577" s="312">
        <v>0</v>
      </c>
      <c r="J577" s="341">
        <f t="shared" si="58"/>
        <v>0</v>
      </c>
    </row>
    <row r="578" spans="2:10" ht="12.75">
      <c r="B578" s="117"/>
      <c r="C578" s="114"/>
      <c r="D578" s="114"/>
      <c r="E578" s="312"/>
      <c r="F578" s="312"/>
      <c r="G578" s="312"/>
      <c r="H578" s="312"/>
      <c r="I578" s="312"/>
      <c r="J578" s="341"/>
    </row>
    <row r="579" spans="2:10" ht="12.75">
      <c r="B579" s="117"/>
      <c r="C579" s="114"/>
      <c r="D579" s="114" t="s">
        <v>444</v>
      </c>
      <c r="E579" s="312">
        <v>0</v>
      </c>
      <c r="F579" s="312">
        <v>0</v>
      </c>
      <c r="G579" s="312">
        <v>0</v>
      </c>
      <c r="H579" s="312">
        <f t="shared" si="57"/>
        <v>0</v>
      </c>
      <c r="I579" s="312">
        <v>0</v>
      </c>
      <c r="J579" s="341">
        <f t="shared" si="58"/>
        <v>0</v>
      </c>
    </row>
    <row r="580" spans="2:10" ht="12.75">
      <c r="B580" s="117"/>
      <c r="C580" s="114"/>
      <c r="D580" s="114" t="s">
        <v>493</v>
      </c>
      <c r="E580" s="312">
        <v>0</v>
      </c>
      <c r="F580" s="312">
        <v>0</v>
      </c>
      <c r="G580" s="312">
        <v>0</v>
      </c>
      <c r="H580" s="312">
        <f t="shared" si="57"/>
        <v>0</v>
      </c>
      <c r="I580" s="312">
        <v>0</v>
      </c>
      <c r="J580" s="341">
        <f t="shared" si="58"/>
        <v>0</v>
      </c>
    </row>
    <row r="581" spans="2:10" ht="12.75">
      <c r="B581" s="117"/>
      <c r="C581" s="114"/>
      <c r="D581" s="114"/>
      <c r="E581" s="124"/>
      <c r="F581" s="124"/>
      <c r="G581" s="124"/>
      <c r="H581" s="124"/>
      <c r="I581" s="323"/>
      <c r="J581" s="163"/>
    </row>
    <row r="582" spans="2:10" ht="12.75">
      <c r="B582" s="117"/>
      <c r="C582" s="129" t="s">
        <v>523</v>
      </c>
      <c r="D582" s="115" t="s">
        <v>524</v>
      </c>
      <c r="E582" s="310">
        <f>E583+E584+E585+E586+E587</f>
        <v>995405</v>
      </c>
      <c r="F582" s="310">
        <f>F583+F584+F585+F586+F587</f>
        <v>0</v>
      </c>
      <c r="G582" s="310">
        <f>G583+G584+G585+G586+G587</f>
        <v>0</v>
      </c>
      <c r="H582" s="310">
        <f>E582+F582-G582</f>
        <v>995405</v>
      </c>
      <c r="I582" s="310">
        <f>I583+I584+I585+I586+I587</f>
        <v>1120801.81</v>
      </c>
      <c r="J582" s="310">
        <f>H582-I582</f>
        <v>-125396.81000000006</v>
      </c>
    </row>
    <row r="583" spans="2:10" ht="12.75">
      <c r="B583" s="117"/>
      <c r="C583" s="114"/>
      <c r="D583" s="114" t="s">
        <v>525</v>
      </c>
      <c r="E583" s="311">
        <v>0</v>
      </c>
      <c r="F583" s="311">
        <v>0</v>
      </c>
      <c r="G583" s="311">
        <v>0</v>
      </c>
      <c r="H583" s="312">
        <f aca="true" t="shared" si="59" ref="H583:H594">E583+F583-G583</f>
        <v>0</v>
      </c>
      <c r="I583" s="311">
        <v>0</v>
      </c>
      <c r="J583" s="312">
        <f aca="true" t="shared" si="60" ref="J583:J594">H583-I583</f>
        <v>0</v>
      </c>
    </row>
    <row r="584" spans="2:10" ht="12.75">
      <c r="B584" s="117"/>
      <c r="C584" s="114"/>
      <c r="D584" s="114" t="s">
        <v>526</v>
      </c>
      <c r="E584" s="311">
        <v>0</v>
      </c>
      <c r="F584" s="311">
        <v>0</v>
      </c>
      <c r="G584" s="311">
        <v>0</v>
      </c>
      <c r="H584" s="312">
        <f t="shared" si="59"/>
        <v>0</v>
      </c>
      <c r="I584" s="311">
        <v>0</v>
      </c>
      <c r="J584" s="312">
        <f t="shared" si="60"/>
        <v>0</v>
      </c>
    </row>
    <row r="585" spans="2:10" ht="12.75">
      <c r="B585" s="117"/>
      <c r="C585" s="114"/>
      <c r="D585" s="114" t="s">
        <v>444</v>
      </c>
      <c r="E585" s="311">
        <v>0</v>
      </c>
      <c r="F585" s="311">
        <v>0</v>
      </c>
      <c r="G585" s="311">
        <v>0</v>
      </c>
      <c r="H585" s="312">
        <f t="shared" si="59"/>
        <v>0</v>
      </c>
      <c r="I585" s="311">
        <v>0</v>
      </c>
      <c r="J585" s="312">
        <f t="shared" si="60"/>
        <v>0</v>
      </c>
    </row>
    <row r="586" spans="2:10" ht="12.75">
      <c r="B586" s="117"/>
      <c r="C586" s="114"/>
      <c r="D586" s="114" t="s">
        <v>527</v>
      </c>
      <c r="E586" s="311">
        <v>0</v>
      </c>
      <c r="F586" s="311">
        <v>0</v>
      </c>
      <c r="G586" s="311">
        <v>0</v>
      </c>
      <c r="H586" s="312">
        <f t="shared" si="59"/>
        <v>0</v>
      </c>
      <c r="I586" s="311">
        <v>0</v>
      </c>
      <c r="J586" s="312">
        <f t="shared" si="60"/>
        <v>0</v>
      </c>
    </row>
    <row r="587" spans="2:10" ht="12.75">
      <c r="B587" s="117"/>
      <c r="C587" s="114"/>
      <c r="D587" s="114" t="s">
        <v>490</v>
      </c>
      <c r="E587" s="311">
        <v>995405</v>
      </c>
      <c r="F587" s="311">
        <v>0</v>
      </c>
      <c r="G587" s="311">
        <v>0</v>
      </c>
      <c r="H587" s="312">
        <f t="shared" si="59"/>
        <v>995405</v>
      </c>
      <c r="I587" s="311">
        <v>1120801.81</v>
      </c>
      <c r="J587" s="312">
        <f t="shared" si="60"/>
        <v>-125396.81000000006</v>
      </c>
    </row>
    <row r="588" spans="2:10" ht="12.75">
      <c r="B588" s="117"/>
      <c r="C588" s="114"/>
      <c r="D588" s="114"/>
      <c r="E588" s="312"/>
      <c r="F588" s="312"/>
      <c r="G588" s="312"/>
      <c r="H588" s="312"/>
      <c r="I588" s="312"/>
      <c r="J588" s="312"/>
    </row>
    <row r="589" spans="2:10" ht="12.75">
      <c r="B589" s="117"/>
      <c r="C589" s="129" t="s">
        <v>528</v>
      </c>
      <c r="D589" s="115" t="s">
        <v>529</v>
      </c>
      <c r="E589" s="310">
        <f>E590+E591+E592</f>
        <v>663603</v>
      </c>
      <c r="F589" s="310">
        <f>F590+F591+F592</f>
        <v>0</v>
      </c>
      <c r="G589" s="310">
        <f>G590+G591+G592</f>
        <v>0</v>
      </c>
      <c r="H589" s="310">
        <f t="shared" si="59"/>
        <v>663603</v>
      </c>
      <c r="I589" s="310">
        <f>I590+I591</f>
        <v>111590.55</v>
      </c>
      <c r="J589" s="310">
        <f t="shared" si="60"/>
        <v>552012.45</v>
      </c>
    </row>
    <row r="590" spans="2:10" ht="12.75">
      <c r="B590" s="117"/>
      <c r="C590" s="114"/>
      <c r="D590" s="114" t="s">
        <v>530</v>
      </c>
      <c r="E590" s="311">
        <v>0</v>
      </c>
      <c r="F590" s="311">
        <v>0</v>
      </c>
      <c r="G590" s="311">
        <v>0</v>
      </c>
      <c r="H590" s="312">
        <f t="shared" si="59"/>
        <v>0</v>
      </c>
      <c r="I590" s="311">
        <v>0</v>
      </c>
      <c r="J590" s="312">
        <f t="shared" si="60"/>
        <v>0</v>
      </c>
    </row>
    <row r="591" spans="2:10" ht="12.75">
      <c r="B591" s="117"/>
      <c r="C591" s="114"/>
      <c r="D591" s="114" t="s">
        <v>531</v>
      </c>
      <c r="E591" s="311">
        <v>663603</v>
      </c>
      <c r="F591" s="311">
        <v>0</v>
      </c>
      <c r="G591" s="311">
        <v>0</v>
      </c>
      <c r="H591" s="312">
        <f t="shared" si="59"/>
        <v>663603</v>
      </c>
      <c r="I591" s="311">
        <v>111590.55</v>
      </c>
      <c r="J591" s="312">
        <f t="shared" si="60"/>
        <v>552012.45</v>
      </c>
    </row>
    <row r="592" spans="2:10" ht="12.75">
      <c r="B592" s="117"/>
      <c r="C592" s="114"/>
      <c r="D592" s="114"/>
      <c r="E592" s="312"/>
      <c r="F592" s="312"/>
      <c r="G592" s="312"/>
      <c r="H592" s="312"/>
      <c r="I592" s="312"/>
      <c r="J592" s="312"/>
    </row>
    <row r="593" spans="2:10" ht="12.75">
      <c r="B593" s="117"/>
      <c r="C593" s="129">
        <v>14</v>
      </c>
      <c r="D593" s="115" t="s">
        <v>580</v>
      </c>
      <c r="E593" s="310">
        <f>E594</f>
        <v>0</v>
      </c>
      <c r="F593" s="310">
        <f>F594</f>
        <v>0</v>
      </c>
      <c r="G593" s="310">
        <f>G594</f>
        <v>0</v>
      </c>
      <c r="H593" s="310">
        <f t="shared" si="59"/>
        <v>0</v>
      </c>
      <c r="I593" s="310">
        <f>I594</f>
        <v>0</v>
      </c>
      <c r="J593" s="310">
        <f t="shared" si="60"/>
        <v>0</v>
      </c>
    </row>
    <row r="594" spans="2:10" ht="12.75">
      <c r="B594" s="117"/>
      <c r="C594" s="114"/>
      <c r="D594" s="115" t="s">
        <v>596</v>
      </c>
      <c r="E594" s="312">
        <v>0</v>
      </c>
      <c r="F594" s="312">
        <v>0</v>
      </c>
      <c r="G594" s="312">
        <v>0</v>
      </c>
      <c r="H594" s="312">
        <f t="shared" si="59"/>
        <v>0</v>
      </c>
      <c r="I594" s="312">
        <v>0</v>
      </c>
      <c r="J594" s="312">
        <f t="shared" si="60"/>
        <v>0</v>
      </c>
    </row>
    <row r="595" spans="2:10" ht="12.75">
      <c r="B595" s="117"/>
      <c r="C595" s="114"/>
      <c r="D595" s="114"/>
      <c r="E595" s="118"/>
      <c r="F595" s="118"/>
      <c r="G595" s="118"/>
      <c r="H595" s="118"/>
      <c r="I595" s="332"/>
      <c r="J595" s="118"/>
    </row>
    <row r="596" spans="2:10" ht="12.75">
      <c r="B596" s="117"/>
      <c r="C596" s="114"/>
      <c r="D596" s="114"/>
      <c r="E596" s="118"/>
      <c r="F596" s="118"/>
      <c r="G596" s="118"/>
      <c r="H596" s="118"/>
      <c r="I596" s="332"/>
      <c r="J596" s="118"/>
    </row>
    <row r="597" spans="2:12" ht="12.75">
      <c r="B597" s="122" t="s">
        <v>597</v>
      </c>
      <c r="C597" s="114"/>
      <c r="D597" s="115" t="s">
        <v>532</v>
      </c>
      <c r="E597" s="310">
        <f>SUM(E599:E604)</f>
        <v>12940120</v>
      </c>
      <c r="F597" s="310">
        <f>SUM(F599:F604)</f>
        <v>3747040.8400000003</v>
      </c>
      <c r="G597" s="310">
        <f>SUM(G599:G604)</f>
        <v>3314840.8000000003</v>
      </c>
      <c r="H597" s="310">
        <f>SUM(H599:H604)</f>
        <v>13372320.04</v>
      </c>
      <c r="I597" s="310">
        <f>SUM(I599:I604)</f>
        <v>13372320.04</v>
      </c>
      <c r="J597" s="310">
        <f>H597-I597</f>
        <v>0</v>
      </c>
      <c r="K597" s="186"/>
      <c r="L597" s="186"/>
    </row>
    <row r="598" spans="2:11" ht="12.75">
      <c r="B598" s="117"/>
      <c r="C598" s="114"/>
      <c r="D598" s="115"/>
      <c r="E598" s="312"/>
      <c r="F598" s="312"/>
      <c r="G598" s="312"/>
      <c r="H598" s="310"/>
      <c r="I598" s="312"/>
      <c r="J598" s="310"/>
      <c r="K598" s="186"/>
    </row>
    <row r="599" spans="2:11" ht="12.75">
      <c r="B599" s="117"/>
      <c r="C599" s="114"/>
      <c r="D599" s="40" t="s">
        <v>61</v>
      </c>
      <c r="E599" s="341">
        <v>6779910.86</v>
      </c>
      <c r="F599" s="312">
        <v>123009.92</v>
      </c>
      <c r="G599" s="312">
        <v>0</v>
      </c>
      <c r="H599" s="312">
        <f aca="true" t="shared" si="61" ref="H599:H610">E599+F599-G599</f>
        <v>6902920.78</v>
      </c>
      <c r="I599" s="312">
        <v>6902920.78</v>
      </c>
      <c r="J599" s="312">
        <f aca="true" t="shared" si="62" ref="J599:J610">H599-I599</f>
        <v>0</v>
      </c>
      <c r="K599" s="186"/>
    </row>
    <row r="600" spans="2:11" ht="12.75">
      <c r="B600" s="117"/>
      <c r="C600" s="114"/>
      <c r="D600" s="40" t="s">
        <v>62</v>
      </c>
      <c r="E600" s="341">
        <v>4163209.14</v>
      </c>
      <c r="F600" s="312">
        <v>0</v>
      </c>
      <c r="G600" s="312">
        <v>3204453.08</v>
      </c>
      <c r="H600" s="312">
        <f t="shared" si="61"/>
        <v>958756.06</v>
      </c>
      <c r="I600" s="312">
        <f>958756.06</f>
        <v>958756.06</v>
      </c>
      <c r="J600" s="312">
        <f t="shared" si="62"/>
        <v>0</v>
      </c>
      <c r="K600" s="186"/>
    </row>
    <row r="601" spans="2:11" ht="12.75">
      <c r="B601" s="117"/>
      <c r="C601" s="114"/>
      <c r="D601" s="40" t="s">
        <v>63</v>
      </c>
      <c r="E601" s="341">
        <v>1865000</v>
      </c>
      <c r="F601" s="312">
        <v>0</v>
      </c>
      <c r="G601" s="312">
        <v>58387.72</v>
      </c>
      <c r="H601" s="312">
        <f t="shared" si="61"/>
        <v>1806612.28</v>
      </c>
      <c r="I601" s="312">
        <v>1806612.28</v>
      </c>
      <c r="J601" s="312">
        <f t="shared" si="62"/>
        <v>0</v>
      </c>
      <c r="K601" s="186"/>
    </row>
    <row r="602" spans="2:11" ht="12.75">
      <c r="B602" s="117"/>
      <c r="C602" s="114"/>
      <c r="D602" s="40" t="s">
        <v>65</v>
      </c>
      <c r="E602" s="312">
        <v>80000</v>
      </c>
      <c r="F602" s="312">
        <v>443233.03</v>
      </c>
      <c r="G602" s="312">
        <v>0</v>
      </c>
      <c r="H602" s="312">
        <f t="shared" si="61"/>
        <v>523233.03</v>
      </c>
      <c r="I602" s="312">
        <v>523233.03</v>
      </c>
      <c r="J602" s="312">
        <f t="shared" si="62"/>
        <v>0</v>
      </c>
      <c r="K602" s="186"/>
    </row>
    <row r="603" spans="2:11" ht="12.75">
      <c r="B603" s="117"/>
      <c r="C603" s="114"/>
      <c r="D603" s="30" t="s">
        <v>67</v>
      </c>
      <c r="E603" s="312">
        <v>52000</v>
      </c>
      <c r="F603" s="312">
        <v>0</v>
      </c>
      <c r="G603" s="312">
        <v>52000</v>
      </c>
      <c r="H603" s="312">
        <f t="shared" si="61"/>
        <v>0</v>
      </c>
      <c r="I603" s="312">
        <v>0</v>
      </c>
      <c r="J603" s="312">
        <f t="shared" si="62"/>
        <v>0</v>
      </c>
      <c r="K603" s="186"/>
    </row>
    <row r="604" spans="2:11" ht="12.75">
      <c r="B604" s="117"/>
      <c r="C604" s="114"/>
      <c r="D604" s="30" t="s">
        <v>748</v>
      </c>
      <c r="E604" s="312">
        <v>0</v>
      </c>
      <c r="F604" s="312">
        <v>3180797.89</v>
      </c>
      <c r="G604" s="312">
        <v>0</v>
      </c>
      <c r="H604" s="312">
        <f t="shared" si="61"/>
        <v>3180797.89</v>
      </c>
      <c r="I604" s="312">
        <f>3142517.89+38280</f>
        <v>3180797.89</v>
      </c>
      <c r="J604" s="312">
        <f t="shared" si="62"/>
        <v>0</v>
      </c>
      <c r="K604" s="186"/>
    </row>
    <row r="605" spans="2:11" ht="12.75">
      <c r="B605" s="117"/>
      <c r="C605" s="114"/>
      <c r="D605" s="114"/>
      <c r="E605" s="312"/>
      <c r="F605" s="312"/>
      <c r="G605" s="312"/>
      <c r="H605" s="310"/>
      <c r="I605" s="312"/>
      <c r="J605" s="310"/>
      <c r="K605" s="186"/>
    </row>
    <row r="606" spans="2:11" s="95" customFormat="1" ht="12.75">
      <c r="B606" s="96" t="s">
        <v>188</v>
      </c>
      <c r="C606" s="29"/>
      <c r="D606" s="29" t="s">
        <v>189</v>
      </c>
      <c r="E606" s="107">
        <f>E608+E610</f>
        <v>0</v>
      </c>
      <c r="F606" s="107">
        <f>F608+F610</f>
        <v>3119261.36</v>
      </c>
      <c r="G606" s="107">
        <f>G608+G610</f>
        <v>0</v>
      </c>
      <c r="H606" s="310">
        <f>E606+F606-G606</f>
        <v>3119261.36</v>
      </c>
      <c r="I606" s="107">
        <f>SUM(I607:I611)</f>
        <v>17465601.310000002</v>
      </c>
      <c r="J606" s="107">
        <f>SUM(J607:J611)</f>
        <v>0</v>
      </c>
      <c r="K606" s="346"/>
    </row>
    <row r="607" spans="2:11" ht="12.75">
      <c r="B607" s="31"/>
      <c r="C607" s="114"/>
      <c r="D607" s="496" t="s">
        <v>864</v>
      </c>
      <c r="E607" s="337">
        <v>0</v>
      </c>
      <c r="F607" s="337">
        <v>11392495.73</v>
      </c>
      <c r="G607" s="337">
        <v>0</v>
      </c>
      <c r="H607" s="312">
        <f t="shared" si="61"/>
        <v>11392495.73</v>
      </c>
      <c r="I607" s="337">
        <v>11392495.73</v>
      </c>
      <c r="J607" s="312">
        <f t="shared" si="62"/>
        <v>0</v>
      </c>
      <c r="K607" s="186"/>
    </row>
    <row r="608" spans="2:11" ht="12.75">
      <c r="B608" s="31"/>
      <c r="C608" s="114"/>
      <c r="D608" s="313" t="s">
        <v>746</v>
      </c>
      <c r="E608" s="337">
        <v>0</v>
      </c>
      <c r="F608" s="337">
        <v>298668.9</v>
      </c>
      <c r="G608" s="337">
        <v>0</v>
      </c>
      <c r="H608" s="312">
        <f t="shared" si="61"/>
        <v>298668.9</v>
      </c>
      <c r="I608" s="337">
        <v>298668.9</v>
      </c>
      <c r="J608" s="312">
        <f t="shared" si="62"/>
        <v>0</v>
      </c>
      <c r="K608" s="186"/>
    </row>
    <row r="609" spans="2:11" ht="12.75">
      <c r="B609" s="31"/>
      <c r="C609" s="114"/>
      <c r="D609" s="313" t="s">
        <v>865</v>
      </c>
      <c r="E609" s="337">
        <v>0</v>
      </c>
      <c r="F609" s="337">
        <v>2112567.53</v>
      </c>
      <c r="G609" s="337">
        <v>0</v>
      </c>
      <c r="H609" s="312">
        <f>E609+F609-G609</f>
        <v>2112567.53</v>
      </c>
      <c r="I609" s="337">
        <v>2112567.53</v>
      </c>
      <c r="J609" s="312">
        <f>H609-I609</f>
        <v>0</v>
      </c>
      <c r="K609" s="186"/>
    </row>
    <row r="610" spans="2:11" ht="12.75">
      <c r="B610" s="31"/>
      <c r="C610" s="114"/>
      <c r="D610" s="313" t="s">
        <v>747</v>
      </c>
      <c r="E610" s="337">
        <v>0</v>
      </c>
      <c r="F610" s="337">
        <v>2820592.46</v>
      </c>
      <c r="G610" s="337">
        <v>0</v>
      </c>
      <c r="H610" s="312">
        <f t="shared" si="61"/>
        <v>2820592.46</v>
      </c>
      <c r="I610" s="337">
        <v>2820592.46</v>
      </c>
      <c r="J610" s="312">
        <f t="shared" si="62"/>
        <v>0</v>
      </c>
      <c r="K610" s="186"/>
    </row>
    <row r="611" spans="2:10" ht="12.75">
      <c r="B611" s="31"/>
      <c r="C611" s="114"/>
      <c r="D611" s="496" t="s">
        <v>866</v>
      </c>
      <c r="E611" s="337">
        <v>0</v>
      </c>
      <c r="F611" s="337">
        <v>841276.69</v>
      </c>
      <c r="G611" s="337">
        <v>0</v>
      </c>
      <c r="H611" s="312">
        <f>E611+F611-G611</f>
        <v>841276.69</v>
      </c>
      <c r="I611" s="337">
        <v>841276.69</v>
      </c>
      <c r="J611" s="312">
        <f>H611-I611</f>
        <v>0</v>
      </c>
    </row>
    <row r="612" spans="2:10" ht="12.75">
      <c r="B612" s="117"/>
      <c r="C612" s="114"/>
      <c r="D612" s="114"/>
      <c r="E612" s="124"/>
      <c r="F612" s="124"/>
      <c r="G612" s="124"/>
      <c r="H612" s="124"/>
      <c r="I612" s="323"/>
      <c r="J612" s="124"/>
    </row>
    <row r="613" spans="2:10" ht="12.75">
      <c r="B613" s="113">
        <v>57</v>
      </c>
      <c r="C613" s="123" t="s">
        <v>533</v>
      </c>
      <c r="D613" s="114"/>
      <c r="E613" s="116">
        <f>E614+E619+E631</f>
        <v>5000000</v>
      </c>
      <c r="F613" s="116">
        <f>F614+F619+F631</f>
        <v>8881919.739999998</v>
      </c>
      <c r="G613" s="116">
        <f>G614+G619+G631</f>
        <v>5000000</v>
      </c>
      <c r="H613" s="116">
        <f>E613+F613-G613</f>
        <v>8881919.739999998</v>
      </c>
      <c r="I613" s="116">
        <f>I614+I619+I631</f>
        <v>8881919.739999998</v>
      </c>
      <c r="J613" s="116">
        <f>H613-I613</f>
        <v>0</v>
      </c>
    </row>
    <row r="614" spans="2:10" ht="12.75">
      <c r="B614" s="117"/>
      <c r="C614" s="114"/>
      <c r="D614" s="115" t="s">
        <v>534</v>
      </c>
      <c r="E614" s="116">
        <f>E615+E616+E617+E618</f>
        <v>0</v>
      </c>
      <c r="F614" s="116">
        <f>F615+F616+F617+F618</f>
        <v>0</v>
      </c>
      <c r="G614" s="116">
        <f>G615+G616+G617+G618</f>
        <v>0</v>
      </c>
      <c r="H614" s="116">
        <f>'[5]eep'!H309</f>
        <v>0</v>
      </c>
      <c r="I614" s="116">
        <f>I615+I616+I617+I618</f>
        <v>0</v>
      </c>
      <c r="J614" s="116">
        <f>'[5]eep'!J309</f>
        <v>0</v>
      </c>
    </row>
    <row r="615" spans="2:10" ht="12.75">
      <c r="B615" s="117"/>
      <c r="C615" s="114"/>
      <c r="D615" s="114" t="s">
        <v>535</v>
      </c>
      <c r="E615" s="118">
        <v>0</v>
      </c>
      <c r="F615" s="118">
        <v>0</v>
      </c>
      <c r="G615" s="118">
        <v>0</v>
      </c>
      <c r="H615" s="118">
        <f>'[5]eep'!H310</f>
        <v>0</v>
      </c>
      <c r="I615" s="118">
        <v>0</v>
      </c>
      <c r="J615" s="119">
        <f>'[5]eep'!J310</f>
        <v>0</v>
      </c>
    </row>
    <row r="616" spans="2:10" ht="12.75">
      <c r="B616" s="117"/>
      <c r="C616" s="114"/>
      <c r="D616" s="114" t="s">
        <v>536</v>
      </c>
      <c r="E616" s="118">
        <v>0</v>
      </c>
      <c r="F616" s="118">
        <v>0</v>
      </c>
      <c r="G616" s="118">
        <v>0</v>
      </c>
      <c r="H616" s="118">
        <f>'[5]eep'!H311</f>
        <v>0</v>
      </c>
      <c r="I616" s="118">
        <v>0</v>
      </c>
      <c r="J616" s="119">
        <f>'[5]eep'!J311</f>
        <v>0</v>
      </c>
    </row>
    <row r="617" spans="2:10" ht="12.75">
      <c r="B617" s="117"/>
      <c r="C617" s="114"/>
      <c r="D617" s="114" t="s">
        <v>537</v>
      </c>
      <c r="E617" s="118">
        <v>0</v>
      </c>
      <c r="F617" s="118">
        <v>0</v>
      </c>
      <c r="G617" s="118">
        <v>0</v>
      </c>
      <c r="H617" s="118">
        <f>'[5]eep'!H312</f>
        <v>0</v>
      </c>
      <c r="I617" s="118">
        <v>0</v>
      </c>
      <c r="J617" s="119">
        <f>'[5]eep'!J312</f>
        <v>0</v>
      </c>
    </row>
    <row r="618" spans="2:10" ht="12.75">
      <c r="B618" s="117"/>
      <c r="C618" s="114"/>
      <c r="D618" s="114"/>
      <c r="E618" s="124">
        <v>0</v>
      </c>
      <c r="F618" s="124">
        <v>0</v>
      </c>
      <c r="G618" s="124">
        <v>0</v>
      </c>
      <c r="H618" s="124">
        <f>'[5]eep'!H313</f>
        <v>0</v>
      </c>
      <c r="I618" s="124">
        <v>0</v>
      </c>
      <c r="J618" s="124">
        <f>'[5]eep'!J313</f>
        <v>0</v>
      </c>
    </row>
    <row r="619" spans="2:10" ht="12.75">
      <c r="B619" s="117"/>
      <c r="C619" s="114"/>
      <c r="D619" s="115" t="s">
        <v>538</v>
      </c>
      <c r="E619" s="116">
        <f>E620+E621+E622+E623+E624+E625+E626+E627+E628+E629+E630</f>
        <v>5000000</v>
      </c>
      <c r="F619" s="116">
        <f>F620+F621+F622+F623+F624+F625+F626+F627+F628+F629+F630</f>
        <v>8881919.739999998</v>
      </c>
      <c r="G619" s="116">
        <f>G620+G621+G622+G623+G624+G625+G626+G627+G628+G629+G630</f>
        <v>5000000</v>
      </c>
      <c r="H619" s="116">
        <f>E619+F619-G619</f>
        <v>8881919.739999998</v>
      </c>
      <c r="I619" s="116">
        <f>I620+I621+I622+I623+I624+I625+I626+I627+I628+I629+I630</f>
        <v>8881919.739999998</v>
      </c>
      <c r="J619" s="116">
        <f>H619-I619</f>
        <v>0</v>
      </c>
    </row>
    <row r="620" spans="2:10" ht="12.75">
      <c r="B620" s="117"/>
      <c r="C620" s="114"/>
      <c r="D620" s="114" t="s">
        <v>539</v>
      </c>
      <c r="E620" s="118">
        <v>0</v>
      </c>
      <c r="F620" s="118">
        <v>8398459.87</v>
      </c>
      <c r="G620" s="118">
        <v>0</v>
      </c>
      <c r="H620" s="118">
        <f>E620+F620-G620</f>
        <v>8398459.87</v>
      </c>
      <c r="I620" s="118">
        <v>8398459.87</v>
      </c>
      <c r="J620" s="119">
        <f>H620-I620</f>
        <v>0</v>
      </c>
    </row>
    <row r="621" spans="2:10" ht="12.75">
      <c r="B621" s="117"/>
      <c r="C621" s="114"/>
      <c r="D621" s="114" t="s">
        <v>540</v>
      </c>
      <c r="E621" s="118">
        <v>5000000</v>
      </c>
      <c r="F621" s="118">
        <v>0</v>
      </c>
      <c r="G621" s="118">
        <v>5000000</v>
      </c>
      <c r="H621" s="118">
        <f aca="true" t="shared" si="63" ref="H621:H627">E621+F621-G621</f>
        <v>0</v>
      </c>
      <c r="I621" s="118">
        <v>0</v>
      </c>
      <c r="J621" s="119">
        <f aca="true" t="shared" si="64" ref="J621:J627">H621-I621</f>
        <v>0</v>
      </c>
    </row>
    <row r="622" spans="2:10" ht="12.75">
      <c r="B622" s="117"/>
      <c r="C622" s="114"/>
      <c r="D622" s="114" t="s">
        <v>541</v>
      </c>
      <c r="E622" s="118">
        <v>0</v>
      </c>
      <c r="F622" s="118">
        <v>68559.87</v>
      </c>
      <c r="G622" s="118">
        <v>0</v>
      </c>
      <c r="H622" s="118">
        <f t="shared" si="63"/>
        <v>68559.87</v>
      </c>
      <c r="I622" s="118">
        <v>68559.87</v>
      </c>
      <c r="J622" s="119">
        <f t="shared" si="64"/>
        <v>0</v>
      </c>
    </row>
    <row r="623" spans="2:10" ht="12.75">
      <c r="B623" s="117"/>
      <c r="C623" s="114"/>
      <c r="D623" s="114" t="s">
        <v>542</v>
      </c>
      <c r="E623" s="118">
        <v>0</v>
      </c>
      <c r="F623" s="118">
        <v>98600</v>
      </c>
      <c r="G623" s="118">
        <v>0</v>
      </c>
      <c r="H623" s="118">
        <f t="shared" si="63"/>
        <v>98600</v>
      </c>
      <c r="I623" s="118">
        <v>98600</v>
      </c>
      <c r="J623" s="119">
        <f t="shared" si="64"/>
        <v>0</v>
      </c>
    </row>
    <row r="624" spans="2:10" ht="12.75">
      <c r="B624" s="117"/>
      <c r="C624" s="114"/>
      <c r="D624" s="114" t="s">
        <v>543</v>
      </c>
      <c r="E624" s="118">
        <v>0</v>
      </c>
      <c r="F624" s="118">
        <v>0</v>
      </c>
      <c r="G624" s="118">
        <v>0</v>
      </c>
      <c r="H624" s="118">
        <f t="shared" si="63"/>
        <v>0</v>
      </c>
      <c r="I624" s="118">
        <v>0</v>
      </c>
      <c r="J624" s="119">
        <f t="shared" si="64"/>
        <v>0</v>
      </c>
    </row>
    <row r="625" spans="2:10" ht="12.75">
      <c r="B625" s="117"/>
      <c r="C625" s="114"/>
      <c r="D625" s="114" t="s">
        <v>745</v>
      </c>
      <c r="E625" s="118">
        <v>0</v>
      </c>
      <c r="F625" s="118">
        <v>316300</v>
      </c>
      <c r="G625" s="118">
        <v>0</v>
      </c>
      <c r="H625" s="118">
        <f t="shared" si="63"/>
        <v>316300</v>
      </c>
      <c r="I625" s="118">
        <v>316300</v>
      </c>
      <c r="J625" s="119">
        <f t="shared" si="64"/>
        <v>0</v>
      </c>
    </row>
    <row r="626" spans="2:10" ht="12.75">
      <c r="B626" s="117"/>
      <c r="C626" s="114"/>
      <c r="D626" s="114" t="s">
        <v>563</v>
      </c>
      <c r="E626" s="118">
        <v>0</v>
      </c>
      <c r="F626" s="118">
        <v>0</v>
      </c>
      <c r="G626" s="118">
        <v>0</v>
      </c>
      <c r="H626" s="118">
        <f t="shared" si="63"/>
        <v>0</v>
      </c>
      <c r="I626" s="118">
        <v>0</v>
      </c>
      <c r="J626" s="119">
        <f t="shared" si="64"/>
        <v>0</v>
      </c>
    </row>
    <row r="627" spans="2:10" ht="12.75">
      <c r="B627" s="117"/>
      <c r="C627" s="114"/>
      <c r="D627" s="114" t="s">
        <v>544</v>
      </c>
      <c r="E627" s="118">
        <v>0</v>
      </c>
      <c r="F627" s="118">
        <v>0</v>
      </c>
      <c r="G627" s="118">
        <v>0</v>
      </c>
      <c r="H627" s="118">
        <f t="shared" si="63"/>
        <v>0</v>
      </c>
      <c r="I627" s="118">
        <v>0</v>
      </c>
      <c r="J627" s="119">
        <f t="shared" si="64"/>
        <v>0</v>
      </c>
    </row>
    <row r="628" spans="2:10" ht="12.75">
      <c r="B628" s="117"/>
      <c r="C628" s="114"/>
      <c r="D628" s="114"/>
      <c r="E628" s="118"/>
      <c r="F628" s="118"/>
      <c r="G628" s="118"/>
      <c r="H628" s="118"/>
      <c r="I628" s="118"/>
      <c r="J628" s="119"/>
    </row>
    <row r="629" spans="2:10" ht="12.75">
      <c r="B629" s="117"/>
      <c r="C629" s="114"/>
      <c r="D629" s="114"/>
      <c r="E629" s="118"/>
      <c r="F629" s="118"/>
      <c r="G629" s="118"/>
      <c r="H629" s="118"/>
      <c r="I629" s="118"/>
      <c r="J629" s="118"/>
    </row>
    <row r="630" spans="2:10" ht="12.75">
      <c r="B630" s="117"/>
      <c r="C630" s="114"/>
      <c r="D630" s="114"/>
      <c r="E630" s="124"/>
      <c r="F630" s="124"/>
      <c r="G630" s="124"/>
      <c r="H630" s="124"/>
      <c r="I630" s="124"/>
      <c r="J630" s="124"/>
    </row>
    <row r="631" spans="2:10" ht="12.75">
      <c r="B631" s="117"/>
      <c r="C631" s="114"/>
      <c r="D631" s="115" t="s">
        <v>545</v>
      </c>
      <c r="E631" s="116">
        <f>E632+E633+E634+E635+E636+E637+E638+E639</f>
        <v>0</v>
      </c>
      <c r="F631" s="116">
        <f>F632+F633+F634+F635+F636+F637+F638+F639</f>
        <v>0</v>
      </c>
      <c r="G631" s="116">
        <f>G632+G633+G634+G635+G636+G637+G638+G639</f>
        <v>0</v>
      </c>
      <c r="H631" s="116">
        <f>E631+F631-G631</f>
        <v>0</v>
      </c>
      <c r="I631" s="116">
        <f>I632+I633+I634+I635+I636+I637+I638+I639</f>
        <v>0</v>
      </c>
      <c r="J631" s="116">
        <f>H631-I631</f>
        <v>0</v>
      </c>
    </row>
    <row r="632" spans="2:10" ht="12.75">
      <c r="B632" s="117"/>
      <c r="C632" s="114"/>
      <c r="D632" s="114" t="s">
        <v>546</v>
      </c>
      <c r="E632" s="118">
        <v>0</v>
      </c>
      <c r="F632" s="118">
        <v>0</v>
      </c>
      <c r="G632" s="118">
        <v>0</v>
      </c>
      <c r="H632" s="118">
        <f>E632+F632-G632</f>
        <v>0</v>
      </c>
      <c r="I632" s="118">
        <v>0</v>
      </c>
      <c r="J632" s="119">
        <f>H632-I632</f>
        <v>0</v>
      </c>
    </row>
    <row r="633" spans="2:10" ht="12.75">
      <c r="B633" s="117"/>
      <c r="C633" s="114"/>
      <c r="D633" s="114" t="s">
        <v>547</v>
      </c>
      <c r="E633" s="118">
        <v>0</v>
      </c>
      <c r="F633" s="118">
        <v>0</v>
      </c>
      <c r="G633" s="118">
        <v>0</v>
      </c>
      <c r="H633" s="118">
        <f aca="true" t="shared" si="65" ref="H633:H638">E633+F633-G633</f>
        <v>0</v>
      </c>
      <c r="I633" s="118">
        <v>0</v>
      </c>
      <c r="J633" s="119">
        <f aca="true" t="shared" si="66" ref="J633:J638">H633-I633</f>
        <v>0</v>
      </c>
    </row>
    <row r="634" spans="2:10" ht="12.75">
      <c r="B634" s="117"/>
      <c r="C634" s="114"/>
      <c r="D634" s="114" t="s">
        <v>147</v>
      </c>
      <c r="E634" s="118">
        <v>0</v>
      </c>
      <c r="F634" s="118">
        <v>0</v>
      </c>
      <c r="G634" s="118">
        <v>0</v>
      </c>
      <c r="H634" s="118">
        <f t="shared" si="65"/>
        <v>0</v>
      </c>
      <c r="I634" s="118">
        <v>0</v>
      </c>
      <c r="J634" s="119">
        <f t="shared" si="66"/>
        <v>0</v>
      </c>
    </row>
    <row r="635" spans="2:10" ht="12.75">
      <c r="B635" s="117"/>
      <c r="C635" s="114"/>
      <c r="D635" s="114" t="s">
        <v>548</v>
      </c>
      <c r="E635" s="118">
        <v>0</v>
      </c>
      <c r="F635" s="118">
        <v>0</v>
      </c>
      <c r="G635" s="118">
        <v>0</v>
      </c>
      <c r="H635" s="118">
        <f t="shared" si="65"/>
        <v>0</v>
      </c>
      <c r="I635" s="118">
        <v>0</v>
      </c>
      <c r="J635" s="119">
        <f t="shared" si="66"/>
        <v>0</v>
      </c>
    </row>
    <row r="636" spans="2:10" ht="12.75">
      <c r="B636" s="117"/>
      <c r="C636" s="114"/>
      <c r="D636" s="114" t="s">
        <v>549</v>
      </c>
      <c r="E636" s="118">
        <v>0</v>
      </c>
      <c r="F636" s="118">
        <v>0</v>
      </c>
      <c r="G636" s="118">
        <v>0</v>
      </c>
      <c r="H636" s="118">
        <f t="shared" si="65"/>
        <v>0</v>
      </c>
      <c r="I636" s="118">
        <v>0</v>
      </c>
      <c r="J636" s="119">
        <f t="shared" si="66"/>
        <v>0</v>
      </c>
    </row>
    <row r="637" spans="2:10" ht="12.75">
      <c r="B637" s="117"/>
      <c r="C637" s="114"/>
      <c r="D637" s="114" t="s">
        <v>550</v>
      </c>
      <c r="E637" s="118">
        <v>0</v>
      </c>
      <c r="F637" s="118">
        <v>0</v>
      </c>
      <c r="G637" s="118">
        <v>0</v>
      </c>
      <c r="H637" s="118">
        <f t="shared" si="65"/>
        <v>0</v>
      </c>
      <c r="I637" s="118">
        <v>0</v>
      </c>
      <c r="J637" s="119">
        <f t="shared" si="66"/>
        <v>0</v>
      </c>
    </row>
    <row r="638" spans="2:10" ht="12.75">
      <c r="B638" s="117"/>
      <c r="C638" s="114"/>
      <c r="D638" s="114" t="s">
        <v>551</v>
      </c>
      <c r="E638" s="118">
        <v>0</v>
      </c>
      <c r="F638" s="118">
        <v>0</v>
      </c>
      <c r="G638" s="118">
        <v>0</v>
      </c>
      <c r="H638" s="118">
        <f t="shared" si="65"/>
        <v>0</v>
      </c>
      <c r="I638" s="118">
        <v>0</v>
      </c>
      <c r="J638" s="119">
        <f t="shared" si="66"/>
        <v>0</v>
      </c>
    </row>
    <row r="639" spans="2:10" ht="12.75">
      <c r="B639" s="117"/>
      <c r="C639" s="114"/>
      <c r="D639" s="114"/>
      <c r="E639" s="124"/>
      <c r="F639" s="124"/>
      <c r="G639" s="124"/>
      <c r="H639" s="124"/>
      <c r="I639" s="124"/>
      <c r="J639" s="124"/>
    </row>
    <row r="640" spans="2:10" ht="12.75">
      <c r="B640" s="113">
        <v>58</v>
      </c>
      <c r="C640" s="123" t="s">
        <v>552</v>
      </c>
      <c r="D640" s="114"/>
      <c r="E640" s="116">
        <f>E641+E644</f>
        <v>0</v>
      </c>
      <c r="F640" s="116">
        <f>F641+F644</f>
        <v>0</v>
      </c>
      <c r="G640" s="116">
        <f>G641+G644</f>
        <v>0</v>
      </c>
      <c r="H640" s="116">
        <f>E640+F640-G640</f>
        <v>0</v>
      </c>
      <c r="I640" s="116">
        <f>I641+I644</f>
        <v>0</v>
      </c>
      <c r="J640" s="116">
        <f>H640-I640</f>
        <v>0</v>
      </c>
    </row>
    <row r="641" spans="2:10" ht="12.75">
      <c r="B641" s="117"/>
      <c r="C641" s="114"/>
      <c r="D641" s="115" t="s">
        <v>553</v>
      </c>
      <c r="E641" s="116">
        <f>E642+E643</f>
        <v>0</v>
      </c>
      <c r="F641" s="116">
        <f>F642+F643</f>
        <v>0</v>
      </c>
      <c r="G641" s="116">
        <f>G642+G643</f>
        <v>0</v>
      </c>
      <c r="H641" s="116">
        <f>E641+F641-G641</f>
        <v>0</v>
      </c>
      <c r="I641" s="116">
        <f>I642+I643</f>
        <v>0</v>
      </c>
      <c r="J641" s="116">
        <f>H641-I641</f>
        <v>0</v>
      </c>
    </row>
    <row r="642" spans="2:10" ht="25.5">
      <c r="B642" s="117"/>
      <c r="C642" s="114"/>
      <c r="D642" s="114" t="s">
        <v>554</v>
      </c>
      <c r="E642" s="118">
        <v>0</v>
      </c>
      <c r="F642" s="118">
        <v>0</v>
      </c>
      <c r="G642" s="118">
        <v>0</v>
      </c>
      <c r="H642" s="118">
        <f>E642+F642-G642</f>
        <v>0</v>
      </c>
      <c r="I642" s="118">
        <v>0</v>
      </c>
      <c r="J642" s="119">
        <f>H642-I642</f>
        <v>0</v>
      </c>
    </row>
    <row r="643" spans="2:10" ht="12.75">
      <c r="B643" s="117"/>
      <c r="C643" s="114"/>
      <c r="D643" s="114"/>
      <c r="E643" s="124"/>
      <c r="F643" s="124"/>
      <c r="G643" s="124"/>
      <c r="H643" s="124"/>
      <c r="I643" s="124"/>
      <c r="J643" s="124"/>
    </row>
    <row r="644" spans="2:10" ht="12.75">
      <c r="B644" s="117"/>
      <c r="C644" s="114"/>
      <c r="D644" s="115" t="s">
        <v>555</v>
      </c>
      <c r="E644" s="116">
        <f>E645</f>
        <v>0</v>
      </c>
      <c r="F644" s="116">
        <f>F645</f>
        <v>0</v>
      </c>
      <c r="G644" s="116">
        <f>G645</f>
        <v>0</v>
      </c>
      <c r="H644" s="116">
        <f>E644+F644-G644</f>
        <v>0</v>
      </c>
      <c r="I644" s="116">
        <f>I645</f>
        <v>0</v>
      </c>
      <c r="J644" s="116">
        <f>'[5]eep'!J339</f>
        <v>0</v>
      </c>
    </row>
    <row r="645" spans="2:10" ht="12.75">
      <c r="B645" s="117"/>
      <c r="C645" s="114"/>
      <c r="D645" s="114" t="s">
        <v>556</v>
      </c>
      <c r="E645" s="118">
        <v>0</v>
      </c>
      <c r="F645" s="118">
        <v>0</v>
      </c>
      <c r="G645" s="118">
        <v>0</v>
      </c>
      <c r="H645" s="118">
        <f>E645+F645-G645</f>
        <v>0</v>
      </c>
      <c r="I645" s="118">
        <v>0</v>
      </c>
      <c r="J645" s="119">
        <f>H645-I645</f>
        <v>0</v>
      </c>
    </row>
    <row r="646" spans="2:10" ht="13.5" thickBot="1">
      <c r="B646" s="134"/>
      <c r="C646" s="135"/>
      <c r="D646" s="135"/>
      <c r="E646" s="135"/>
      <c r="F646" s="135"/>
      <c r="G646" s="135"/>
      <c r="H646" s="135"/>
      <c r="I646" s="135"/>
      <c r="J646" s="136"/>
    </row>
  </sheetData>
  <sheetProtection/>
  <printOptions/>
  <pageMargins left="0.4330708661417323" right="0.4330708661417323" top="0.984251968503937" bottom="0.984251968503937" header="0" footer="0"/>
  <pageSetup horizontalDpi="600" verticalDpi="600" orientation="landscape" scale="80" r:id="rId2"/>
  <ignoredErrors>
    <ignoredError sqref="C495" numberStoredAsText="1"/>
    <ignoredError sqref="H68 H20 H64 H74 H89 H103 H111 H131 H143 H149 H157 H163 H180 H188:H189 H208 H214 H226 H235 H241:H245 H247 H253:H256 H257:H259 H261 H264:H265 H272 H280 H285 H288 H291 H295 H300 H303:H304 H313 H315 H323 H327 H335 H338:H340 H343 H349:H350 H378:H379 H384 H391:H392 H397 H402 H409:H411 H422:H453 H455:H466 H469:H485 H495:H546 H557 H548:H556 H558:H581 H582:H590 H591:H593 H598:H602 H605:H606 H608 H644 H631 H646 H614:H618 H613 H619 H267:H269 H610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8515625" style="0" customWidth="1"/>
    <col min="2" max="2" width="9.28125" style="0" customWidth="1"/>
    <col min="3" max="3" width="29.140625" style="0" bestFit="1" customWidth="1"/>
    <col min="4" max="4" width="11.57421875" style="0" customWidth="1"/>
    <col min="8" max="8" width="11.7109375" style="0" bestFit="1" customWidth="1"/>
  </cols>
  <sheetData>
    <row r="2" spans="2:8" ht="13.5">
      <c r="B2" s="20" t="s">
        <v>30</v>
      </c>
      <c r="H2" s="97" t="s">
        <v>177</v>
      </c>
    </row>
    <row r="3" ht="12.75">
      <c r="B3" s="21" t="s">
        <v>193</v>
      </c>
    </row>
    <row r="4" ht="12.75">
      <c r="B4" s="21" t="s">
        <v>861</v>
      </c>
    </row>
    <row r="5" ht="12.75">
      <c r="B5" s="22" t="str">
        <f>+esf!B4</f>
        <v>Consolidado</v>
      </c>
    </row>
    <row r="6" ht="12.75">
      <c r="B6" s="372" t="s">
        <v>749</v>
      </c>
    </row>
    <row r="7" ht="13.5" thickBot="1"/>
    <row r="8" spans="2:8" ht="12.75">
      <c r="B8" s="44"/>
      <c r="C8" s="26"/>
      <c r="D8" s="26"/>
      <c r="E8" s="26"/>
      <c r="F8" s="26"/>
      <c r="G8" s="26"/>
      <c r="H8" s="26"/>
    </row>
    <row r="9" spans="2:8" ht="39" thickBot="1">
      <c r="B9" s="99" t="s">
        <v>115</v>
      </c>
      <c r="C9" s="102" t="s">
        <v>116</v>
      </c>
      <c r="D9" s="102" t="s">
        <v>117</v>
      </c>
      <c r="E9" s="102" t="s">
        <v>118</v>
      </c>
      <c r="F9" s="102" t="s">
        <v>119</v>
      </c>
      <c r="G9" s="102" t="s">
        <v>120</v>
      </c>
      <c r="H9" s="102" t="s">
        <v>35</v>
      </c>
    </row>
    <row r="10" spans="2:8" ht="63.75">
      <c r="B10" s="32" t="s">
        <v>557</v>
      </c>
      <c r="C10" s="30"/>
      <c r="D10" s="137"/>
      <c r="E10" s="30"/>
      <c r="F10" s="138"/>
      <c r="G10" s="30">
        <v>0</v>
      </c>
      <c r="H10" s="139"/>
    </row>
    <row r="11" spans="2:8" ht="63.75">
      <c r="B11" s="32" t="s">
        <v>557</v>
      </c>
      <c r="C11" s="40"/>
      <c r="D11" s="138"/>
      <c r="E11" s="30"/>
      <c r="F11" s="138"/>
      <c r="G11" s="30"/>
      <c r="H11" s="139"/>
    </row>
    <row r="12" spans="2:8" ht="12.75">
      <c r="B12" s="31"/>
      <c r="C12" s="40"/>
      <c r="D12" s="30"/>
      <c r="E12" s="30"/>
      <c r="F12" s="30"/>
      <c r="G12" s="30"/>
      <c r="H12" s="30"/>
    </row>
    <row r="13" spans="2:8" ht="12.75">
      <c r="B13" s="31"/>
      <c r="C13" s="40"/>
      <c r="D13" s="30"/>
      <c r="E13" s="30"/>
      <c r="F13" s="30"/>
      <c r="G13" s="30"/>
      <c r="H13" s="30"/>
    </row>
    <row r="14" spans="2:8" ht="12.75">
      <c r="B14" s="31"/>
      <c r="C14" s="40"/>
      <c r="D14" s="30"/>
      <c r="E14" s="30"/>
      <c r="F14" s="30"/>
      <c r="G14" s="30"/>
      <c r="H14" s="30"/>
    </row>
    <row r="15" spans="2:8" ht="12.75">
      <c r="B15" s="31"/>
      <c r="C15" s="40"/>
      <c r="D15" s="30"/>
      <c r="E15" s="30"/>
      <c r="F15" s="30"/>
      <c r="G15" s="30"/>
      <c r="H15" s="30"/>
    </row>
    <row r="16" spans="2:8" ht="12.75">
      <c r="B16" s="31"/>
      <c r="C16" s="40"/>
      <c r="D16" s="30"/>
      <c r="E16" s="30"/>
      <c r="F16" s="30"/>
      <c r="G16" s="30"/>
      <c r="H16" s="30"/>
    </row>
    <row r="17" spans="2:8" ht="12.75">
      <c r="B17" s="31"/>
      <c r="C17" s="40"/>
      <c r="D17" s="30"/>
      <c r="E17" s="30"/>
      <c r="F17" s="30"/>
      <c r="G17" s="30"/>
      <c r="H17" s="30"/>
    </row>
    <row r="18" spans="2:8" ht="12.75">
      <c r="B18" s="31"/>
      <c r="C18" s="40"/>
      <c r="D18" s="30"/>
      <c r="E18" s="30"/>
      <c r="F18" s="30"/>
      <c r="G18" s="30"/>
      <c r="H18" s="30"/>
    </row>
    <row r="19" spans="2:8" ht="13.5" thickBot="1">
      <c r="B19" s="42"/>
      <c r="C19" s="6"/>
      <c r="D19" s="41"/>
      <c r="E19" s="41"/>
      <c r="F19" s="41"/>
      <c r="G19" s="41"/>
      <c r="H19" s="41"/>
    </row>
    <row r="20" spans="2:8" ht="13.5" thickBot="1">
      <c r="B20" s="58" t="s">
        <v>121</v>
      </c>
      <c r="C20" s="59"/>
      <c r="D20" s="59"/>
      <c r="E20" s="59"/>
      <c r="F20" s="59"/>
      <c r="G20" s="59"/>
      <c r="H20" s="60"/>
    </row>
    <row r="27" spans="2:7" ht="12.75">
      <c r="B27" s="80"/>
      <c r="C27" s="55"/>
      <c r="D27" s="55"/>
      <c r="E27" s="55"/>
      <c r="F27" s="55"/>
      <c r="G27" s="55"/>
    </row>
    <row r="28" spans="2:7" ht="12.75">
      <c r="B28" s="56"/>
      <c r="C28" s="56"/>
      <c r="D28" s="56"/>
      <c r="E28" s="56"/>
      <c r="F28" s="56"/>
      <c r="G28" s="56"/>
    </row>
  </sheetData>
  <sheetProtection/>
  <printOptions/>
  <pageMargins left="0.7874015748031497" right="0.7874015748031497" top="0.984251968503937" bottom="0.5905511811023623" header="0" footer="0.7874015748031497"/>
  <pageSetup horizontalDpi="600" verticalDpi="600" orientation="portrait" scale="85" r:id="rId2"/>
  <headerFooter alignWithMargins="0">
    <oddFooter>&amp;R&amp;"Arial Narrow,Normal"&amp;9 19/22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26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5.8515625" style="0" customWidth="1"/>
    <col min="2" max="2" width="23.28125" style="0" customWidth="1"/>
    <col min="3" max="3" width="12.7109375" style="0" customWidth="1"/>
    <col min="4" max="4" width="11.57421875" style="0" customWidth="1"/>
    <col min="5" max="5" width="11.7109375" style="0" bestFit="1" customWidth="1"/>
    <col min="8" max="9" width="11.7109375" style="0" bestFit="1" customWidth="1"/>
    <col min="10" max="10" width="13.57421875" style="0" customWidth="1"/>
  </cols>
  <sheetData>
    <row r="1" spans="2:11" ht="13.5">
      <c r="B1" s="20" t="s">
        <v>30</v>
      </c>
      <c r="K1" s="97" t="s">
        <v>178</v>
      </c>
    </row>
    <row r="2" ht="12.75">
      <c r="B2" s="21" t="s">
        <v>193</v>
      </c>
    </row>
    <row r="3" ht="12.75">
      <c r="B3" s="21" t="s">
        <v>862</v>
      </c>
    </row>
    <row r="4" ht="12.75">
      <c r="B4" s="22" t="str">
        <f>+esf!B4</f>
        <v>Consolidado</v>
      </c>
    </row>
    <row r="5" ht="12.75">
      <c r="B5" s="372" t="s">
        <v>749</v>
      </c>
    </row>
    <row r="6" ht="13.5" thickBot="1"/>
    <row r="7" spans="2:11" ht="12.75" customHeight="1">
      <c r="B7" s="438" t="s">
        <v>69</v>
      </c>
      <c r="C7" s="438" t="s">
        <v>130</v>
      </c>
      <c r="D7" s="438" t="s">
        <v>131</v>
      </c>
      <c r="E7" s="446"/>
      <c r="F7" s="455"/>
      <c r="G7" s="455"/>
      <c r="H7" s="447"/>
      <c r="I7" s="61"/>
      <c r="J7" s="446" t="s">
        <v>133</v>
      </c>
      <c r="K7" s="447"/>
    </row>
    <row r="8" spans="2:11" ht="13.5" thickBot="1">
      <c r="B8" s="454"/>
      <c r="C8" s="454"/>
      <c r="D8" s="454"/>
      <c r="E8" s="448" t="s">
        <v>132</v>
      </c>
      <c r="F8" s="456"/>
      <c r="G8" s="456"/>
      <c r="H8" s="449"/>
      <c r="I8" s="62" t="s">
        <v>738</v>
      </c>
      <c r="J8" s="448"/>
      <c r="K8" s="449"/>
    </row>
    <row r="9" spans="2:11" ht="24.75" customHeight="1">
      <c r="B9" s="454"/>
      <c r="C9" s="454"/>
      <c r="D9" s="454"/>
      <c r="E9" s="450" t="s">
        <v>134</v>
      </c>
      <c r="F9" s="450" t="s">
        <v>135</v>
      </c>
      <c r="G9" s="452" t="s">
        <v>136</v>
      </c>
      <c r="H9" s="450" t="s">
        <v>137</v>
      </c>
      <c r="I9" s="62" t="s">
        <v>739</v>
      </c>
      <c r="J9" s="62"/>
      <c r="K9" s="450" t="s">
        <v>138</v>
      </c>
    </row>
    <row r="10" spans="2:11" ht="13.5" thickBot="1">
      <c r="B10" s="439"/>
      <c r="C10" s="439"/>
      <c r="D10" s="439"/>
      <c r="E10" s="451"/>
      <c r="F10" s="451"/>
      <c r="G10" s="453"/>
      <c r="H10" s="451"/>
      <c r="I10" s="63"/>
      <c r="J10" s="45" t="s">
        <v>35</v>
      </c>
      <c r="K10" s="451"/>
    </row>
    <row r="11" spans="2:11" ht="13.5" thickBot="1">
      <c r="B11" s="65"/>
      <c r="C11" s="166"/>
      <c r="D11" s="30"/>
      <c r="E11" s="30"/>
      <c r="F11" s="30"/>
      <c r="G11" s="30"/>
      <c r="H11" s="30"/>
      <c r="I11" s="30"/>
      <c r="J11" s="30"/>
      <c r="K11" s="30"/>
    </row>
    <row r="12" spans="2:11" ht="77.25" thickBot="1">
      <c r="B12" s="64" t="s">
        <v>139</v>
      </c>
      <c r="C12" s="355"/>
      <c r="D12" s="350"/>
      <c r="E12" s="356"/>
      <c r="F12" s="316"/>
      <c r="G12" s="316"/>
      <c r="H12" s="356"/>
      <c r="I12" s="356"/>
      <c r="J12" s="357"/>
      <c r="K12" s="358"/>
    </row>
    <row r="13" spans="2:11" ht="77.25" thickBot="1">
      <c r="B13" s="349" t="s">
        <v>139</v>
      </c>
      <c r="C13" s="354"/>
      <c r="D13" s="354"/>
      <c r="E13" s="351"/>
      <c r="F13" s="41"/>
      <c r="G13" s="41"/>
      <c r="H13" s="351"/>
      <c r="I13" s="351"/>
      <c r="J13" s="352"/>
      <c r="K13" s="353"/>
    </row>
    <row r="26" spans="2:8" ht="12.75">
      <c r="B26" s="80"/>
      <c r="C26" s="55"/>
      <c r="D26" s="55"/>
      <c r="E26" s="55"/>
      <c r="F26" s="55"/>
      <c r="G26" s="55"/>
      <c r="H26" s="56"/>
    </row>
  </sheetData>
  <sheetProtection/>
  <mergeCells count="11">
    <mergeCell ref="B7:B10"/>
    <mergeCell ref="C7:C10"/>
    <mergeCell ref="D7:D10"/>
    <mergeCell ref="E7:H7"/>
    <mergeCell ref="E8:H8"/>
    <mergeCell ref="J7:K8"/>
    <mergeCell ref="E9:E10"/>
    <mergeCell ref="F9:F10"/>
    <mergeCell ref="G9:G10"/>
    <mergeCell ref="H9:H10"/>
    <mergeCell ref="K9:K10"/>
  </mergeCells>
  <printOptions/>
  <pageMargins left="0.7874015748031497" right="0.7874015748031497" top="0.984251968503937" bottom="0.5905511811023623" header="0" footer="0.7874015748031497"/>
  <pageSetup horizontalDpi="600" verticalDpi="600" orientation="landscape" scale="90" r:id="rId2"/>
  <headerFooter alignWithMargins="0">
    <oddFooter>&amp;R&amp;"Arial Narrow,Normal"20/22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C185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2.57421875" style="167" customWidth="1"/>
    <col min="2" max="2" width="7.57421875" style="167" customWidth="1"/>
    <col min="3" max="3" width="22.57421875" style="168" customWidth="1"/>
    <col min="4" max="4" width="17.140625" style="168" customWidth="1"/>
    <col min="5" max="5" width="10.00390625" style="167" customWidth="1"/>
    <col min="6" max="6" width="8.00390625" style="167" customWidth="1"/>
    <col min="7" max="7" width="8.421875" style="167" customWidth="1"/>
    <col min="8" max="8" width="8.28125" style="167" customWidth="1"/>
    <col min="9" max="9" width="7.140625" style="169" customWidth="1"/>
    <col min="10" max="10" width="10.7109375" style="170" customWidth="1"/>
    <col min="11" max="11" width="11.00390625" style="170" customWidth="1"/>
    <col min="12" max="12" width="7.140625" style="169" customWidth="1"/>
    <col min="13" max="13" width="10.140625" style="170" bestFit="1" customWidth="1"/>
    <col min="14" max="14" width="9.8515625" style="170" customWidth="1"/>
    <col min="15" max="15" width="9.140625" style="167" customWidth="1"/>
    <col min="16" max="16" width="11.8515625" style="375" customWidth="1"/>
    <col min="17" max="18" width="4.7109375" style="167" customWidth="1"/>
    <col min="19" max="19" width="12.421875" style="171" customWidth="1"/>
    <col min="20" max="20" width="8.8515625" style="168" customWidth="1"/>
    <col min="21" max="21" width="12.8515625" style="375" bestFit="1" customWidth="1"/>
    <col min="22" max="22" width="7.57421875" style="167" customWidth="1"/>
    <col min="23" max="23" width="5.00390625" style="167" bestFit="1" customWidth="1"/>
    <col min="24" max="24" width="12.00390625" style="375" bestFit="1" customWidth="1"/>
    <col min="25" max="25" width="13.00390625" style="168" customWidth="1"/>
    <col min="26" max="26" width="8.28125" style="168" customWidth="1"/>
    <col min="27" max="27" width="18.421875" style="168" customWidth="1"/>
    <col min="28" max="16384" width="11.421875" style="167" customWidth="1"/>
  </cols>
  <sheetData>
    <row r="1" spans="2:22" ht="11.25">
      <c r="B1" s="497" t="s">
        <v>30</v>
      </c>
      <c r="V1" s="498" t="s">
        <v>179</v>
      </c>
    </row>
    <row r="2" ht="11.25">
      <c r="B2" s="499" t="s">
        <v>193</v>
      </c>
    </row>
    <row r="3" ht="11.25">
      <c r="B3" s="499" t="s">
        <v>153</v>
      </c>
    </row>
    <row r="4" spans="2:3" ht="11.25">
      <c r="B4" s="499" t="s">
        <v>154</v>
      </c>
      <c r="C4" s="168" t="s">
        <v>868</v>
      </c>
    </row>
    <row r="5" spans="2:12" ht="11.25">
      <c r="B5" s="500" t="str">
        <f>+'[2]esf'!B4</f>
        <v>Fondo para la Infraestructura Social Municipal (02)</v>
      </c>
      <c r="L5" s="501"/>
    </row>
    <row r="8" spans="2:27" ht="11.25">
      <c r="B8" s="483" t="s">
        <v>869</v>
      </c>
      <c r="C8" s="484"/>
      <c r="D8" s="484"/>
      <c r="E8" s="484"/>
      <c r="F8" s="484"/>
      <c r="G8" s="484"/>
      <c r="H8" s="485"/>
      <c r="I8" s="483" t="s">
        <v>565</v>
      </c>
      <c r="J8" s="484"/>
      <c r="K8" s="484"/>
      <c r="L8" s="484"/>
      <c r="M8" s="484"/>
      <c r="N8" s="485"/>
      <c r="O8" s="480" t="s">
        <v>566</v>
      </c>
      <c r="P8" s="481"/>
      <c r="Q8" s="481"/>
      <c r="R8" s="481"/>
      <c r="S8" s="482"/>
      <c r="T8" s="480" t="s">
        <v>567</v>
      </c>
      <c r="U8" s="481"/>
      <c r="V8" s="481"/>
      <c r="W8" s="481"/>
      <c r="X8" s="481"/>
      <c r="Y8" s="481"/>
      <c r="Z8" s="481"/>
      <c r="AA8" s="482"/>
    </row>
    <row r="9" spans="2:27" ht="11.25">
      <c r="B9" s="480" t="s">
        <v>568</v>
      </c>
      <c r="C9" s="481"/>
      <c r="D9" s="481"/>
      <c r="E9" s="481"/>
      <c r="F9" s="481"/>
      <c r="G9" s="481"/>
      <c r="H9" s="482"/>
      <c r="I9" s="477" t="s">
        <v>569</v>
      </c>
      <c r="J9" s="478"/>
      <c r="K9" s="479"/>
      <c r="L9" s="477" t="s">
        <v>570</v>
      </c>
      <c r="M9" s="478"/>
      <c r="N9" s="479"/>
      <c r="O9" s="480" t="s">
        <v>566</v>
      </c>
      <c r="P9" s="481"/>
      <c r="Q9" s="481"/>
      <c r="R9" s="481"/>
      <c r="S9" s="482"/>
      <c r="T9" s="480" t="s">
        <v>567</v>
      </c>
      <c r="U9" s="481"/>
      <c r="V9" s="481"/>
      <c r="W9" s="481"/>
      <c r="X9" s="482"/>
      <c r="Y9" s="192" t="s">
        <v>571</v>
      </c>
      <c r="Z9" s="193"/>
      <c r="AA9" s="194"/>
    </row>
    <row r="10" spans="2:27" ht="45">
      <c r="B10" s="195" t="s">
        <v>572</v>
      </c>
      <c r="C10" s="196" t="s">
        <v>155</v>
      </c>
      <c r="D10" s="195" t="s">
        <v>156</v>
      </c>
      <c r="E10" s="195" t="s">
        <v>573</v>
      </c>
      <c r="F10" s="195" t="s">
        <v>574</v>
      </c>
      <c r="G10" s="195" t="s">
        <v>575</v>
      </c>
      <c r="H10" s="195" t="s">
        <v>576</v>
      </c>
      <c r="I10" s="197" t="s">
        <v>138</v>
      </c>
      <c r="J10" s="198" t="s">
        <v>158</v>
      </c>
      <c r="K10" s="198" t="s">
        <v>157</v>
      </c>
      <c r="L10" s="197" t="s">
        <v>138</v>
      </c>
      <c r="M10" s="198" t="s">
        <v>158</v>
      </c>
      <c r="N10" s="198" t="s">
        <v>157</v>
      </c>
      <c r="O10" s="199" t="s">
        <v>160</v>
      </c>
      <c r="P10" s="373" t="s">
        <v>161</v>
      </c>
      <c r="Q10" s="199" t="s">
        <v>564</v>
      </c>
      <c r="R10" s="199" t="s">
        <v>162</v>
      </c>
      <c r="S10" s="200" t="s">
        <v>159</v>
      </c>
      <c r="T10" s="199" t="s">
        <v>160</v>
      </c>
      <c r="U10" s="373" t="s">
        <v>161</v>
      </c>
      <c r="V10" s="199" t="s">
        <v>564</v>
      </c>
      <c r="W10" s="199" t="s">
        <v>162</v>
      </c>
      <c r="X10" s="373" t="s">
        <v>577</v>
      </c>
      <c r="Y10" s="199" t="s">
        <v>163</v>
      </c>
      <c r="Z10" s="199" t="s">
        <v>164</v>
      </c>
      <c r="AA10" s="195" t="s">
        <v>165</v>
      </c>
    </row>
    <row r="11" spans="2:27" ht="11.25">
      <c r="B11" s="201"/>
      <c r="C11" s="202"/>
      <c r="D11" s="201"/>
      <c r="E11" s="201"/>
      <c r="F11" s="201"/>
      <c r="G11" s="201"/>
      <c r="H11" s="201"/>
      <c r="I11" s="203"/>
      <c r="J11" s="204"/>
      <c r="K11" s="204"/>
      <c r="L11" s="203"/>
      <c r="M11" s="204"/>
      <c r="N11" s="204"/>
      <c r="O11" s="205"/>
      <c r="P11" s="374"/>
      <c r="Q11" s="205"/>
      <c r="R11" s="205"/>
      <c r="S11" s="206"/>
      <c r="T11" s="205"/>
      <c r="U11" s="374"/>
      <c r="V11" s="205"/>
      <c r="W11" s="205"/>
      <c r="X11" s="374"/>
      <c r="Y11" s="205"/>
      <c r="Z11" s="205"/>
      <c r="AA11" s="201"/>
    </row>
    <row r="13" spans="2:27" ht="11.25">
      <c r="B13" s="207"/>
      <c r="C13" s="208" t="s">
        <v>432</v>
      </c>
      <c r="D13" s="209"/>
      <c r="E13" s="207"/>
      <c r="F13" s="207"/>
      <c r="G13" s="207"/>
      <c r="H13" s="207"/>
      <c r="I13" s="210"/>
      <c r="J13" s="211"/>
      <c r="K13" s="211"/>
      <c r="L13" s="210"/>
      <c r="M13" s="211"/>
      <c r="N13" s="211"/>
      <c r="O13" s="207"/>
      <c r="P13" s="376"/>
      <c r="Q13" s="212"/>
      <c r="R13" s="213"/>
      <c r="S13" s="214"/>
      <c r="T13" s="209"/>
      <c r="U13" s="376"/>
      <c r="V13" s="212"/>
      <c r="W13" s="213"/>
      <c r="X13" s="215"/>
      <c r="Y13" s="209"/>
      <c r="Z13" s="209"/>
      <c r="AA13" s="209"/>
    </row>
    <row r="14" spans="2:27" ht="49.5" customHeight="1">
      <c r="B14" s="216" t="s">
        <v>750</v>
      </c>
      <c r="C14" s="502" t="s">
        <v>751</v>
      </c>
      <c r="D14" s="377" t="s">
        <v>598</v>
      </c>
      <c r="E14" s="218" t="s">
        <v>599</v>
      </c>
      <c r="F14" s="218">
        <v>444</v>
      </c>
      <c r="G14" s="219" t="s">
        <v>600</v>
      </c>
      <c r="H14" s="219" t="s">
        <v>601</v>
      </c>
      <c r="I14" s="220">
        <f aca="true" t="shared" si="0" ref="I14:I20">U14/S14</f>
        <v>0</v>
      </c>
      <c r="J14" s="221"/>
      <c r="K14" s="221"/>
      <c r="L14" s="220">
        <f aca="true" t="shared" si="1" ref="L14:L20">U14/S14</f>
        <v>0</v>
      </c>
      <c r="M14" s="221"/>
      <c r="N14" s="221"/>
      <c r="O14" s="219" t="s">
        <v>752</v>
      </c>
      <c r="P14" s="378">
        <v>3000000</v>
      </c>
      <c r="Q14" s="379">
        <v>0</v>
      </c>
      <c r="R14" s="223">
        <v>0</v>
      </c>
      <c r="S14" s="224">
        <f>SUM(P14:R14)</f>
        <v>3000000</v>
      </c>
      <c r="T14" s="219" t="s">
        <v>752</v>
      </c>
      <c r="U14" s="380">
        <v>0</v>
      </c>
      <c r="V14" s="222">
        <v>0</v>
      </c>
      <c r="W14" s="223">
        <v>0</v>
      </c>
      <c r="X14" s="225">
        <f>U14</f>
        <v>0</v>
      </c>
      <c r="Y14" s="217" t="s">
        <v>602</v>
      </c>
      <c r="Z14" s="226">
        <v>1</v>
      </c>
      <c r="AA14" s="217" t="s">
        <v>603</v>
      </c>
    </row>
    <row r="15" spans="2:27" ht="49.5" customHeight="1">
      <c r="B15" s="216" t="s">
        <v>753</v>
      </c>
      <c r="C15" s="503" t="s">
        <v>754</v>
      </c>
      <c r="D15" s="377" t="s">
        <v>755</v>
      </c>
      <c r="E15" s="218" t="s">
        <v>599</v>
      </c>
      <c r="F15" s="218">
        <v>163</v>
      </c>
      <c r="G15" s="219" t="s">
        <v>600</v>
      </c>
      <c r="H15" s="219" t="s">
        <v>601</v>
      </c>
      <c r="I15" s="220">
        <f t="shared" si="0"/>
        <v>0.16775</v>
      </c>
      <c r="J15" s="221"/>
      <c r="K15" s="221"/>
      <c r="L15" s="220">
        <f t="shared" si="1"/>
        <v>0.16775</v>
      </c>
      <c r="M15" s="221"/>
      <c r="N15" s="221"/>
      <c r="O15" s="219" t="s">
        <v>752</v>
      </c>
      <c r="P15" s="381">
        <v>500000</v>
      </c>
      <c r="Q15" s="379">
        <v>0</v>
      </c>
      <c r="R15" s="223">
        <v>0</v>
      </c>
      <c r="S15" s="224">
        <f aca="true" t="shared" si="2" ref="S15:S36">SUM(P15:R15)</f>
        <v>500000</v>
      </c>
      <c r="T15" s="219" t="s">
        <v>752</v>
      </c>
      <c r="U15" s="380">
        <v>83875</v>
      </c>
      <c r="V15" s="222">
        <v>0</v>
      </c>
      <c r="W15" s="223">
        <v>0</v>
      </c>
      <c r="X15" s="225">
        <f aca="true" t="shared" si="3" ref="X15:X36">U15</f>
        <v>83875</v>
      </c>
      <c r="Y15" s="217" t="s">
        <v>602</v>
      </c>
      <c r="Z15" s="226">
        <v>1</v>
      </c>
      <c r="AA15" s="217" t="s">
        <v>607</v>
      </c>
    </row>
    <row r="16" spans="2:27" ht="49.5" customHeight="1">
      <c r="B16" s="216" t="s">
        <v>756</v>
      </c>
      <c r="C16" s="503" t="s">
        <v>757</v>
      </c>
      <c r="D16" s="377" t="s">
        <v>609</v>
      </c>
      <c r="E16" s="218" t="s">
        <v>599</v>
      </c>
      <c r="F16" s="218">
        <v>99</v>
      </c>
      <c r="G16" s="219" t="s">
        <v>600</v>
      </c>
      <c r="H16" s="219" t="s">
        <v>601</v>
      </c>
      <c r="I16" s="220">
        <f t="shared" si="0"/>
        <v>0.4603498133333333</v>
      </c>
      <c r="J16" s="227"/>
      <c r="K16" s="228"/>
      <c r="L16" s="220">
        <f t="shared" si="1"/>
        <v>0.4603498133333333</v>
      </c>
      <c r="M16" s="221"/>
      <c r="N16" s="221"/>
      <c r="O16" s="219" t="s">
        <v>752</v>
      </c>
      <c r="P16" s="381">
        <v>1500000</v>
      </c>
      <c r="Q16" s="379">
        <v>0</v>
      </c>
      <c r="R16" s="223">
        <v>0</v>
      </c>
      <c r="S16" s="224">
        <f t="shared" si="2"/>
        <v>1500000</v>
      </c>
      <c r="T16" s="219" t="s">
        <v>752</v>
      </c>
      <c r="U16" s="380">
        <v>690524.72</v>
      </c>
      <c r="V16" s="222">
        <v>0</v>
      </c>
      <c r="W16" s="223">
        <v>0</v>
      </c>
      <c r="X16" s="225">
        <f t="shared" si="3"/>
        <v>690524.72</v>
      </c>
      <c r="Y16" s="217" t="s">
        <v>602</v>
      </c>
      <c r="Z16" s="226">
        <v>1</v>
      </c>
      <c r="AA16" s="217" t="s">
        <v>607</v>
      </c>
    </row>
    <row r="17" spans="2:27" ht="49.5" customHeight="1">
      <c r="B17" s="216" t="s">
        <v>604</v>
      </c>
      <c r="C17" s="503" t="s">
        <v>758</v>
      </c>
      <c r="D17" s="377" t="s">
        <v>759</v>
      </c>
      <c r="E17" s="218" t="s">
        <v>599</v>
      </c>
      <c r="F17" s="219">
        <v>150</v>
      </c>
      <c r="G17" s="219" t="s">
        <v>600</v>
      </c>
      <c r="H17" s="219" t="s">
        <v>601</v>
      </c>
      <c r="I17" s="220">
        <f t="shared" si="0"/>
        <v>1.3988221333333333</v>
      </c>
      <c r="J17" s="228"/>
      <c r="K17" s="228"/>
      <c r="L17" s="220">
        <f t="shared" si="1"/>
        <v>1.3988221333333333</v>
      </c>
      <c r="M17" s="221"/>
      <c r="N17" s="221"/>
      <c r="O17" s="219" t="s">
        <v>752</v>
      </c>
      <c r="P17" s="381">
        <v>150000</v>
      </c>
      <c r="Q17" s="379">
        <v>0</v>
      </c>
      <c r="R17" s="223">
        <v>0</v>
      </c>
      <c r="S17" s="224">
        <f t="shared" si="2"/>
        <v>150000</v>
      </c>
      <c r="T17" s="219" t="s">
        <v>752</v>
      </c>
      <c r="U17" s="380">
        <v>209823.32</v>
      </c>
      <c r="V17" s="222">
        <v>0</v>
      </c>
      <c r="W17" s="223">
        <v>0</v>
      </c>
      <c r="X17" s="225">
        <f t="shared" si="3"/>
        <v>209823.32</v>
      </c>
      <c r="Y17" s="217" t="s">
        <v>602</v>
      </c>
      <c r="Z17" s="226">
        <v>1</v>
      </c>
      <c r="AA17" s="217" t="s">
        <v>607</v>
      </c>
    </row>
    <row r="18" spans="2:27" ht="49.5" customHeight="1">
      <c r="B18" s="216" t="s">
        <v>760</v>
      </c>
      <c r="C18" s="503" t="s">
        <v>761</v>
      </c>
      <c r="D18" s="377" t="s">
        <v>762</v>
      </c>
      <c r="E18" s="218" t="s">
        <v>599</v>
      </c>
      <c r="F18" s="219">
        <v>264</v>
      </c>
      <c r="G18" s="219" t="s">
        <v>600</v>
      </c>
      <c r="H18" s="219" t="s">
        <v>601</v>
      </c>
      <c r="I18" s="220">
        <f t="shared" si="0"/>
        <v>0.12395824000000001</v>
      </c>
      <c r="J18" s="221"/>
      <c r="K18" s="221"/>
      <c r="L18" s="220">
        <f t="shared" si="1"/>
        <v>0.12395824000000001</v>
      </c>
      <c r="M18" s="221"/>
      <c r="N18" s="221"/>
      <c r="O18" s="219" t="s">
        <v>752</v>
      </c>
      <c r="P18" s="381">
        <v>500000</v>
      </c>
      <c r="Q18" s="379">
        <v>0</v>
      </c>
      <c r="R18" s="223">
        <v>0</v>
      </c>
      <c r="S18" s="224">
        <f t="shared" si="2"/>
        <v>500000</v>
      </c>
      <c r="T18" s="219" t="s">
        <v>752</v>
      </c>
      <c r="U18" s="380">
        <v>61979.12</v>
      </c>
      <c r="V18" s="222">
        <v>0</v>
      </c>
      <c r="W18" s="223">
        <v>0</v>
      </c>
      <c r="X18" s="225">
        <f t="shared" si="3"/>
        <v>61979.12</v>
      </c>
      <c r="Y18" s="217" t="s">
        <v>602</v>
      </c>
      <c r="Z18" s="226">
        <v>1</v>
      </c>
      <c r="AA18" s="217" t="s">
        <v>607</v>
      </c>
    </row>
    <row r="19" spans="2:27" ht="49.5" customHeight="1">
      <c r="B19" s="216" t="s">
        <v>870</v>
      </c>
      <c r="C19" s="503" t="s">
        <v>871</v>
      </c>
      <c r="D19" s="377" t="s">
        <v>691</v>
      </c>
      <c r="E19" s="218" t="s">
        <v>621</v>
      </c>
      <c r="F19" s="219">
        <v>2400</v>
      </c>
      <c r="G19" s="219" t="s">
        <v>600</v>
      </c>
      <c r="H19" s="219" t="s">
        <v>601</v>
      </c>
      <c r="I19" s="220">
        <v>1</v>
      </c>
      <c r="J19" s="221"/>
      <c r="K19" s="221"/>
      <c r="L19" s="220">
        <v>1</v>
      </c>
      <c r="M19" s="221"/>
      <c r="N19" s="221"/>
      <c r="O19" s="219" t="s">
        <v>752</v>
      </c>
      <c r="P19" s="381">
        <v>0</v>
      </c>
      <c r="Q19" s="379">
        <v>0</v>
      </c>
      <c r="R19" s="223">
        <v>0</v>
      </c>
      <c r="S19" s="224">
        <v>0</v>
      </c>
      <c r="T19" s="219" t="s">
        <v>752</v>
      </c>
      <c r="U19" s="380">
        <v>491057.8</v>
      </c>
      <c r="V19" s="222">
        <v>0</v>
      </c>
      <c r="W19" s="223">
        <v>0</v>
      </c>
      <c r="X19" s="225">
        <f t="shared" si="3"/>
        <v>491057.8</v>
      </c>
      <c r="Y19" s="217" t="s">
        <v>602</v>
      </c>
      <c r="Z19" s="226">
        <v>1</v>
      </c>
      <c r="AA19" s="217" t="s">
        <v>607</v>
      </c>
    </row>
    <row r="20" spans="2:27" ht="49.5" customHeight="1">
      <c r="B20" s="216" t="s">
        <v>763</v>
      </c>
      <c r="C20" s="503" t="s">
        <v>764</v>
      </c>
      <c r="D20" s="377" t="s">
        <v>613</v>
      </c>
      <c r="E20" s="218" t="s">
        <v>599</v>
      </c>
      <c r="F20" s="218">
        <v>161</v>
      </c>
      <c r="G20" s="219" t="s">
        <v>600</v>
      </c>
      <c r="H20" s="219" t="s">
        <v>601</v>
      </c>
      <c r="I20" s="220">
        <f t="shared" si="0"/>
        <v>0.6197912</v>
      </c>
      <c r="J20" s="228"/>
      <c r="K20" s="228"/>
      <c r="L20" s="220">
        <f t="shared" si="1"/>
        <v>0.6197912</v>
      </c>
      <c r="M20" s="221"/>
      <c r="N20" s="221"/>
      <c r="O20" s="219" t="s">
        <v>752</v>
      </c>
      <c r="P20" s="381">
        <v>100000</v>
      </c>
      <c r="Q20" s="379">
        <v>0</v>
      </c>
      <c r="R20" s="223">
        <v>0</v>
      </c>
      <c r="S20" s="224">
        <f t="shared" si="2"/>
        <v>100000</v>
      </c>
      <c r="T20" s="219" t="s">
        <v>752</v>
      </c>
      <c r="U20" s="380">
        <v>61979.12</v>
      </c>
      <c r="V20" s="222">
        <v>0</v>
      </c>
      <c r="W20" s="223">
        <v>0</v>
      </c>
      <c r="X20" s="225">
        <f t="shared" si="3"/>
        <v>61979.12</v>
      </c>
      <c r="Y20" s="217" t="s">
        <v>602</v>
      </c>
      <c r="Z20" s="226">
        <v>1</v>
      </c>
      <c r="AA20" s="217" t="s">
        <v>607</v>
      </c>
    </row>
    <row r="21" spans="2:27" ht="49.5" customHeight="1">
      <c r="B21" s="216"/>
      <c r="C21" s="504" t="s">
        <v>615</v>
      </c>
      <c r="D21" s="377"/>
      <c r="E21" s="219"/>
      <c r="F21" s="219"/>
      <c r="G21" s="219"/>
      <c r="H21" s="219"/>
      <c r="I21" s="220"/>
      <c r="J21" s="221"/>
      <c r="K21" s="221"/>
      <c r="L21" s="220"/>
      <c r="M21" s="221"/>
      <c r="N21" s="221"/>
      <c r="O21" s="219"/>
      <c r="P21" s="380"/>
      <c r="Q21" s="379"/>
      <c r="R21" s="223"/>
      <c r="S21" s="224">
        <f t="shared" si="2"/>
        <v>0</v>
      </c>
      <c r="T21" s="219"/>
      <c r="U21" s="380"/>
      <c r="V21" s="222"/>
      <c r="W21" s="223"/>
      <c r="X21" s="225"/>
      <c r="Y21" s="217"/>
      <c r="Z21" s="229"/>
      <c r="AA21" s="217"/>
    </row>
    <row r="22" spans="2:27" ht="49.5" customHeight="1">
      <c r="B22" s="216"/>
      <c r="C22" s="260" t="s">
        <v>765</v>
      </c>
      <c r="D22" s="377" t="s">
        <v>766</v>
      </c>
      <c r="E22" s="219" t="s">
        <v>606</v>
      </c>
      <c r="F22" s="219">
        <v>4500</v>
      </c>
      <c r="G22" s="219" t="s">
        <v>600</v>
      </c>
      <c r="H22" s="219" t="s">
        <v>601</v>
      </c>
      <c r="I22" s="220">
        <v>0</v>
      </c>
      <c r="J22" s="228"/>
      <c r="K22" s="228"/>
      <c r="L22" s="220">
        <v>0</v>
      </c>
      <c r="M22" s="221"/>
      <c r="N22" s="221"/>
      <c r="O22" s="219" t="s">
        <v>752</v>
      </c>
      <c r="P22" s="382">
        <v>9166160</v>
      </c>
      <c r="Q22" s="379">
        <v>0</v>
      </c>
      <c r="R22" s="223">
        <v>0</v>
      </c>
      <c r="S22" s="224">
        <f t="shared" si="2"/>
        <v>9166160</v>
      </c>
      <c r="T22" s="383" t="s">
        <v>752</v>
      </c>
      <c r="U22" s="384">
        <v>178890.62</v>
      </c>
      <c r="V22" s="379">
        <v>0</v>
      </c>
      <c r="W22" s="223">
        <v>0</v>
      </c>
      <c r="X22" s="225">
        <f t="shared" si="3"/>
        <v>178890.62</v>
      </c>
      <c r="Y22" s="217"/>
      <c r="Z22" s="229">
        <v>15</v>
      </c>
      <c r="AA22" s="217" t="s">
        <v>607</v>
      </c>
    </row>
    <row r="23" spans="2:27" ht="49.5" customHeight="1">
      <c r="B23" s="216" t="s">
        <v>616</v>
      </c>
      <c r="C23" s="505" t="s">
        <v>767</v>
      </c>
      <c r="D23" s="377" t="s">
        <v>692</v>
      </c>
      <c r="E23" s="219" t="s">
        <v>599</v>
      </c>
      <c r="F23" s="219">
        <v>426</v>
      </c>
      <c r="G23" s="219" t="s">
        <v>618</v>
      </c>
      <c r="H23" s="219" t="s">
        <v>601</v>
      </c>
      <c r="I23" s="220">
        <v>0</v>
      </c>
      <c r="J23" s="228"/>
      <c r="K23" s="228"/>
      <c r="L23" s="220">
        <f aca="true" t="shared" si="4" ref="L23:L36">U23/S23</f>
        <v>0</v>
      </c>
      <c r="M23" s="221"/>
      <c r="N23" s="221"/>
      <c r="O23" s="219" t="s">
        <v>752</v>
      </c>
      <c r="P23" s="378">
        <v>500000</v>
      </c>
      <c r="Q23" s="379">
        <v>0</v>
      </c>
      <c r="R23" s="223">
        <v>0</v>
      </c>
      <c r="S23" s="224">
        <f t="shared" si="2"/>
        <v>500000</v>
      </c>
      <c r="T23" s="383" t="s">
        <v>752</v>
      </c>
      <c r="U23" s="385">
        <v>0</v>
      </c>
      <c r="V23" s="379">
        <v>0</v>
      </c>
      <c r="W23" s="223">
        <v>0</v>
      </c>
      <c r="X23" s="225">
        <f t="shared" si="3"/>
        <v>0</v>
      </c>
      <c r="Y23" s="217" t="s">
        <v>619</v>
      </c>
      <c r="Z23" s="229">
        <v>1000</v>
      </c>
      <c r="AA23" s="217" t="s">
        <v>603</v>
      </c>
    </row>
    <row r="24" spans="2:27" ht="49.5" customHeight="1">
      <c r="B24" s="216" t="s">
        <v>620</v>
      </c>
      <c r="C24" s="505" t="s">
        <v>767</v>
      </c>
      <c r="D24" s="377" t="s">
        <v>768</v>
      </c>
      <c r="E24" s="218" t="s">
        <v>621</v>
      </c>
      <c r="F24" s="218">
        <v>219</v>
      </c>
      <c r="G24" s="219" t="s">
        <v>618</v>
      </c>
      <c r="H24" s="219" t="s">
        <v>601</v>
      </c>
      <c r="I24" s="220">
        <v>0</v>
      </c>
      <c r="J24" s="221"/>
      <c r="K24" s="221"/>
      <c r="L24" s="220">
        <f t="shared" si="4"/>
        <v>0</v>
      </c>
      <c r="M24" s="221"/>
      <c r="N24" s="221"/>
      <c r="O24" s="219" t="s">
        <v>752</v>
      </c>
      <c r="P24" s="386">
        <v>500000</v>
      </c>
      <c r="Q24" s="379">
        <v>0</v>
      </c>
      <c r="R24" s="223">
        <v>0</v>
      </c>
      <c r="S24" s="224">
        <f t="shared" si="2"/>
        <v>500000</v>
      </c>
      <c r="T24" s="383" t="s">
        <v>752</v>
      </c>
      <c r="U24" s="387">
        <v>0</v>
      </c>
      <c r="V24" s="379">
        <v>0</v>
      </c>
      <c r="W24" s="223">
        <v>0</v>
      </c>
      <c r="X24" s="225">
        <f t="shared" si="3"/>
        <v>0</v>
      </c>
      <c r="Y24" s="217" t="s">
        <v>619</v>
      </c>
      <c r="Z24" s="229">
        <v>500</v>
      </c>
      <c r="AA24" s="217" t="s">
        <v>603</v>
      </c>
    </row>
    <row r="25" spans="2:27" ht="49.5" customHeight="1">
      <c r="B25" s="216" t="s">
        <v>622</v>
      </c>
      <c r="C25" s="505" t="s">
        <v>767</v>
      </c>
      <c r="D25" s="377" t="s">
        <v>769</v>
      </c>
      <c r="E25" s="218" t="s">
        <v>599</v>
      </c>
      <c r="F25" s="218">
        <v>166</v>
      </c>
      <c r="G25" s="219" t="s">
        <v>618</v>
      </c>
      <c r="H25" s="219" t="s">
        <v>601</v>
      </c>
      <c r="I25" s="220">
        <v>0</v>
      </c>
      <c r="J25" s="228"/>
      <c r="K25" s="228"/>
      <c r="L25" s="220">
        <f t="shared" si="4"/>
        <v>0</v>
      </c>
      <c r="M25" s="221"/>
      <c r="N25" s="221"/>
      <c r="O25" s="219" t="s">
        <v>752</v>
      </c>
      <c r="P25" s="388">
        <v>500000</v>
      </c>
      <c r="Q25" s="379">
        <v>0</v>
      </c>
      <c r="R25" s="223">
        <v>0</v>
      </c>
      <c r="S25" s="224">
        <f t="shared" si="2"/>
        <v>500000</v>
      </c>
      <c r="T25" s="383" t="s">
        <v>752</v>
      </c>
      <c r="U25" s="387">
        <v>0</v>
      </c>
      <c r="V25" s="379">
        <v>0</v>
      </c>
      <c r="W25" s="223">
        <v>0</v>
      </c>
      <c r="X25" s="225">
        <f t="shared" si="3"/>
        <v>0</v>
      </c>
      <c r="Y25" s="217" t="s">
        <v>619</v>
      </c>
      <c r="Z25" s="229"/>
      <c r="AA25" s="217" t="s">
        <v>607</v>
      </c>
    </row>
    <row r="26" spans="2:27" ht="49.5" customHeight="1">
      <c r="B26" s="216" t="s">
        <v>623</v>
      </c>
      <c r="C26" s="505" t="s">
        <v>767</v>
      </c>
      <c r="D26" s="377" t="s">
        <v>637</v>
      </c>
      <c r="E26" s="219" t="s">
        <v>599</v>
      </c>
      <c r="F26" s="219">
        <v>196</v>
      </c>
      <c r="G26" s="219" t="s">
        <v>618</v>
      </c>
      <c r="H26" s="219" t="s">
        <v>601</v>
      </c>
      <c r="I26" s="220">
        <v>0</v>
      </c>
      <c r="J26" s="228"/>
      <c r="K26" s="228"/>
      <c r="L26" s="220">
        <f t="shared" si="4"/>
        <v>0</v>
      </c>
      <c r="M26" s="221"/>
      <c r="N26" s="221"/>
      <c r="O26" s="219" t="s">
        <v>752</v>
      </c>
      <c r="P26" s="388">
        <v>500000</v>
      </c>
      <c r="Q26" s="379">
        <v>0</v>
      </c>
      <c r="R26" s="223">
        <v>0</v>
      </c>
      <c r="S26" s="224">
        <f t="shared" si="2"/>
        <v>500000</v>
      </c>
      <c r="T26" s="383" t="s">
        <v>752</v>
      </c>
      <c r="U26" s="387">
        <v>0</v>
      </c>
      <c r="V26" s="379">
        <v>0</v>
      </c>
      <c r="W26" s="223">
        <v>0</v>
      </c>
      <c r="X26" s="225">
        <f t="shared" si="3"/>
        <v>0</v>
      </c>
      <c r="Y26" s="217" t="s">
        <v>624</v>
      </c>
      <c r="Z26" s="229">
        <v>9</v>
      </c>
      <c r="AA26" s="217" t="s">
        <v>603</v>
      </c>
    </row>
    <row r="27" spans="2:27" ht="49.5" customHeight="1">
      <c r="B27" s="216" t="s">
        <v>625</v>
      </c>
      <c r="C27" s="505" t="s">
        <v>770</v>
      </c>
      <c r="D27" s="377" t="s">
        <v>638</v>
      </c>
      <c r="E27" s="219" t="s">
        <v>608</v>
      </c>
      <c r="F27" s="219">
        <v>250</v>
      </c>
      <c r="G27" s="219" t="s">
        <v>618</v>
      </c>
      <c r="H27" s="219" t="s">
        <v>601</v>
      </c>
      <c r="I27" s="220">
        <v>0</v>
      </c>
      <c r="J27" s="221"/>
      <c r="K27" s="221"/>
      <c r="L27" s="220">
        <f t="shared" si="4"/>
        <v>0.727781075</v>
      </c>
      <c r="M27" s="221"/>
      <c r="N27" s="221"/>
      <c r="O27" s="219" t="s">
        <v>752</v>
      </c>
      <c r="P27" s="388">
        <v>800000</v>
      </c>
      <c r="Q27" s="379">
        <v>0</v>
      </c>
      <c r="R27" s="223">
        <v>0</v>
      </c>
      <c r="S27" s="224">
        <f t="shared" si="2"/>
        <v>800000</v>
      </c>
      <c r="T27" s="383" t="s">
        <v>752</v>
      </c>
      <c r="U27" s="387">
        <v>582224.86</v>
      </c>
      <c r="V27" s="379">
        <v>0</v>
      </c>
      <c r="W27" s="223">
        <v>0</v>
      </c>
      <c r="X27" s="225">
        <f t="shared" si="3"/>
        <v>582224.86</v>
      </c>
      <c r="Y27" s="217" t="s">
        <v>626</v>
      </c>
      <c r="Z27" s="229">
        <v>32</v>
      </c>
      <c r="AA27" s="217" t="s">
        <v>607</v>
      </c>
    </row>
    <row r="28" spans="2:27" ht="49.5" customHeight="1">
      <c r="B28" s="216" t="s">
        <v>627</v>
      </c>
      <c r="C28" s="505" t="s">
        <v>771</v>
      </c>
      <c r="D28" s="377" t="s">
        <v>768</v>
      </c>
      <c r="E28" s="219" t="s">
        <v>599</v>
      </c>
      <c r="F28" s="219">
        <v>1815</v>
      </c>
      <c r="G28" s="219" t="s">
        <v>618</v>
      </c>
      <c r="H28" s="219" t="s">
        <v>601</v>
      </c>
      <c r="I28" s="220">
        <v>0</v>
      </c>
      <c r="J28" s="227"/>
      <c r="K28" s="228"/>
      <c r="L28" s="220">
        <f t="shared" si="4"/>
        <v>0.96552134</v>
      </c>
      <c r="M28" s="221"/>
      <c r="N28" s="221"/>
      <c r="O28" s="219" t="s">
        <v>752</v>
      </c>
      <c r="P28" s="388">
        <v>500000</v>
      </c>
      <c r="Q28" s="379">
        <v>0</v>
      </c>
      <c r="R28" s="223">
        <v>0</v>
      </c>
      <c r="S28" s="224">
        <f t="shared" si="2"/>
        <v>500000</v>
      </c>
      <c r="T28" s="383" t="s">
        <v>752</v>
      </c>
      <c r="U28" s="387">
        <v>482760.67</v>
      </c>
      <c r="V28" s="379">
        <v>0</v>
      </c>
      <c r="W28" s="223">
        <v>0</v>
      </c>
      <c r="X28" s="225">
        <f t="shared" si="3"/>
        <v>482760.67</v>
      </c>
      <c r="Y28" s="217" t="s">
        <v>619</v>
      </c>
      <c r="Z28" s="229">
        <v>120</v>
      </c>
      <c r="AA28" s="217" t="s">
        <v>607</v>
      </c>
    </row>
    <row r="29" spans="2:27" ht="49.5" customHeight="1">
      <c r="B29" s="216" t="s">
        <v>628</v>
      </c>
      <c r="C29" s="505" t="s">
        <v>771</v>
      </c>
      <c r="D29" s="377" t="s">
        <v>772</v>
      </c>
      <c r="E29" s="219" t="s">
        <v>599</v>
      </c>
      <c r="F29" s="219">
        <v>442</v>
      </c>
      <c r="G29" s="219" t="s">
        <v>618</v>
      </c>
      <c r="H29" s="219" t="s">
        <v>601</v>
      </c>
      <c r="I29" s="220">
        <v>0</v>
      </c>
      <c r="J29" s="228"/>
      <c r="K29" s="228"/>
      <c r="L29" s="220">
        <f t="shared" si="4"/>
        <v>0.9889104307692308</v>
      </c>
      <c r="M29" s="221"/>
      <c r="N29" s="221"/>
      <c r="O29" s="219" t="s">
        <v>752</v>
      </c>
      <c r="P29" s="388">
        <v>650000</v>
      </c>
      <c r="Q29" s="379">
        <v>0</v>
      </c>
      <c r="R29" s="223">
        <v>0</v>
      </c>
      <c r="S29" s="224">
        <f t="shared" si="2"/>
        <v>650000</v>
      </c>
      <c r="T29" s="383" t="s">
        <v>752</v>
      </c>
      <c r="U29" s="387">
        <v>642791.78</v>
      </c>
      <c r="V29" s="379">
        <v>0</v>
      </c>
      <c r="W29" s="223">
        <v>0</v>
      </c>
      <c r="X29" s="225">
        <f t="shared" si="3"/>
        <v>642791.78</v>
      </c>
      <c r="Y29" s="217" t="s">
        <v>619</v>
      </c>
      <c r="Z29" s="229">
        <v>90</v>
      </c>
      <c r="AA29" s="217" t="s">
        <v>607</v>
      </c>
    </row>
    <row r="30" spans="2:27" ht="49.5" customHeight="1">
      <c r="B30" s="216" t="s">
        <v>629</v>
      </c>
      <c r="C30" s="505" t="s">
        <v>771</v>
      </c>
      <c r="D30" s="377" t="s">
        <v>655</v>
      </c>
      <c r="E30" s="219" t="s">
        <v>599</v>
      </c>
      <c r="F30" s="219">
        <v>2000</v>
      </c>
      <c r="G30" s="219" t="s">
        <v>618</v>
      </c>
      <c r="H30" s="219" t="s">
        <v>601</v>
      </c>
      <c r="I30" s="220">
        <f>U30/S30</f>
        <v>0.98522248</v>
      </c>
      <c r="J30" s="228"/>
      <c r="K30" s="228"/>
      <c r="L30" s="220">
        <f t="shared" si="4"/>
        <v>0.98522248</v>
      </c>
      <c r="M30" s="221"/>
      <c r="N30" s="221"/>
      <c r="O30" s="219" t="s">
        <v>752</v>
      </c>
      <c r="P30" s="386">
        <v>500000</v>
      </c>
      <c r="Q30" s="379">
        <v>0</v>
      </c>
      <c r="R30" s="223">
        <v>0</v>
      </c>
      <c r="S30" s="224">
        <f t="shared" si="2"/>
        <v>500000</v>
      </c>
      <c r="T30" s="383" t="s">
        <v>752</v>
      </c>
      <c r="U30" s="387">
        <v>492611.24</v>
      </c>
      <c r="V30" s="379">
        <v>0</v>
      </c>
      <c r="W30" s="223"/>
      <c r="X30" s="225">
        <f t="shared" si="3"/>
        <v>492611.24</v>
      </c>
      <c r="Y30" s="217" t="s">
        <v>619</v>
      </c>
      <c r="Z30" s="218">
        <v>120</v>
      </c>
      <c r="AA30" s="389" t="s">
        <v>607</v>
      </c>
    </row>
    <row r="31" spans="2:27" ht="49.5" customHeight="1">
      <c r="B31" s="216" t="s">
        <v>630</v>
      </c>
      <c r="C31" s="505" t="s">
        <v>773</v>
      </c>
      <c r="D31" s="377" t="s">
        <v>766</v>
      </c>
      <c r="E31" s="218" t="s">
        <v>599</v>
      </c>
      <c r="F31" s="218">
        <v>413</v>
      </c>
      <c r="G31" s="219" t="s">
        <v>618</v>
      </c>
      <c r="H31" s="219" t="s">
        <v>601</v>
      </c>
      <c r="I31" s="220">
        <v>0</v>
      </c>
      <c r="J31" s="228"/>
      <c r="K31" s="228"/>
      <c r="L31" s="220">
        <f t="shared" si="4"/>
        <v>0</v>
      </c>
      <c r="M31" s="221"/>
      <c r="N31" s="221"/>
      <c r="O31" s="219" t="s">
        <v>752</v>
      </c>
      <c r="P31" s="388">
        <v>1100000</v>
      </c>
      <c r="Q31" s="379">
        <v>0</v>
      </c>
      <c r="R31" s="223">
        <v>0</v>
      </c>
      <c r="S31" s="224">
        <f t="shared" si="2"/>
        <v>1100000</v>
      </c>
      <c r="T31" s="219" t="s">
        <v>752</v>
      </c>
      <c r="U31" s="380">
        <v>0</v>
      </c>
      <c r="V31" s="222">
        <v>0</v>
      </c>
      <c r="W31" s="223">
        <v>0</v>
      </c>
      <c r="X31" s="225">
        <f t="shared" si="3"/>
        <v>0</v>
      </c>
      <c r="Y31" s="217" t="s">
        <v>619</v>
      </c>
      <c r="Z31" s="229">
        <v>1000</v>
      </c>
      <c r="AA31" s="217" t="s">
        <v>603</v>
      </c>
    </row>
    <row r="32" spans="2:27" ht="49.5" customHeight="1">
      <c r="B32" s="216"/>
      <c r="C32" s="505" t="s">
        <v>872</v>
      </c>
      <c r="D32" s="377" t="s">
        <v>769</v>
      </c>
      <c r="E32" s="218" t="s">
        <v>599</v>
      </c>
      <c r="F32" s="218">
        <v>413</v>
      </c>
      <c r="G32" s="219" t="s">
        <v>618</v>
      </c>
      <c r="H32" s="219" t="s">
        <v>601</v>
      </c>
      <c r="I32" s="220">
        <v>0</v>
      </c>
      <c r="J32" s="228"/>
      <c r="K32" s="228"/>
      <c r="L32" s="220">
        <v>1</v>
      </c>
      <c r="M32" s="221"/>
      <c r="N32" s="221"/>
      <c r="O32" s="219" t="s">
        <v>752</v>
      </c>
      <c r="P32" s="388">
        <v>0</v>
      </c>
      <c r="Q32" s="379">
        <v>0</v>
      </c>
      <c r="R32" s="223">
        <v>0</v>
      </c>
      <c r="S32" s="224">
        <v>0</v>
      </c>
      <c r="T32" s="219" t="s">
        <v>752</v>
      </c>
      <c r="U32" s="380">
        <v>497929.19</v>
      </c>
      <c r="V32" s="222"/>
      <c r="W32" s="223"/>
      <c r="X32" s="225">
        <f t="shared" si="3"/>
        <v>497929.19</v>
      </c>
      <c r="Y32" s="217"/>
      <c r="Z32" s="229"/>
      <c r="AA32" s="389" t="s">
        <v>607</v>
      </c>
    </row>
    <row r="33" spans="2:27" ht="49.5" customHeight="1">
      <c r="B33" s="216"/>
      <c r="C33" s="505" t="s">
        <v>873</v>
      </c>
      <c r="D33" s="377" t="s">
        <v>686</v>
      </c>
      <c r="E33" s="218" t="s">
        <v>599</v>
      </c>
      <c r="F33" s="218">
        <v>413</v>
      </c>
      <c r="G33" s="219" t="s">
        <v>618</v>
      </c>
      <c r="H33" s="219" t="s">
        <v>601</v>
      </c>
      <c r="I33" s="220">
        <v>0</v>
      </c>
      <c r="J33" s="228"/>
      <c r="K33" s="228"/>
      <c r="L33" s="220">
        <v>1</v>
      </c>
      <c r="M33" s="221"/>
      <c r="N33" s="221"/>
      <c r="O33" s="219" t="s">
        <v>752</v>
      </c>
      <c r="P33" s="388">
        <v>0</v>
      </c>
      <c r="Q33" s="379">
        <v>0</v>
      </c>
      <c r="R33" s="223">
        <v>0</v>
      </c>
      <c r="S33" s="224">
        <v>0</v>
      </c>
      <c r="T33" s="219" t="s">
        <v>752</v>
      </c>
      <c r="U33" s="380">
        <v>67361.09</v>
      </c>
      <c r="V33" s="222"/>
      <c r="W33" s="223"/>
      <c r="X33" s="225">
        <f t="shared" si="3"/>
        <v>67361.09</v>
      </c>
      <c r="Y33" s="217"/>
      <c r="Z33" s="229"/>
      <c r="AA33" s="389" t="s">
        <v>607</v>
      </c>
    </row>
    <row r="34" spans="2:27" ht="49.5" customHeight="1">
      <c r="B34" s="216"/>
      <c r="C34" s="505" t="s">
        <v>872</v>
      </c>
      <c r="D34" s="377" t="s">
        <v>874</v>
      </c>
      <c r="E34" s="218" t="s">
        <v>599</v>
      </c>
      <c r="F34" s="218">
        <v>413</v>
      </c>
      <c r="G34" s="219" t="s">
        <v>618</v>
      </c>
      <c r="H34" s="219" t="s">
        <v>601</v>
      </c>
      <c r="I34" s="220">
        <v>0</v>
      </c>
      <c r="J34" s="228"/>
      <c r="K34" s="228"/>
      <c r="L34" s="220">
        <v>1</v>
      </c>
      <c r="M34" s="221"/>
      <c r="N34" s="221"/>
      <c r="O34" s="219" t="s">
        <v>752</v>
      </c>
      <c r="P34" s="388">
        <v>0</v>
      </c>
      <c r="Q34" s="379">
        <v>0</v>
      </c>
      <c r="R34" s="223">
        <v>0</v>
      </c>
      <c r="S34" s="224">
        <v>0</v>
      </c>
      <c r="T34" s="219" t="s">
        <v>752</v>
      </c>
      <c r="U34" s="380">
        <v>225000</v>
      </c>
      <c r="V34" s="222"/>
      <c r="W34" s="223"/>
      <c r="X34" s="225">
        <f t="shared" si="3"/>
        <v>225000</v>
      </c>
      <c r="Y34" s="217"/>
      <c r="Z34" s="229"/>
      <c r="AA34" s="389" t="s">
        <v>607</v>
      </c>
    </row>
    <row r="35" spans="2:27" ht="49.5" customHeight="1">
      <c r="B35" s="216"/>
      <c r="C35" s="505" t="s">
        <v>872</v>
      </c>
      <c r="D35" s="377" t="s">
        <v>875</v>
      </c>
      <c r="E35" s="218" t="s">
        <v>599</v>
      </c>
      <c r="F35" s="218">
        <v>413</v>
      </c>
      <c r="G35" s="219" t="s">
        <v>618</v>
      </c>
      <c r="H35" s="219" t="s">
        <v>601</v>
      </c>
      <c r="I35" s="220">
        <v>0</v>
      </c>
      <c r="J35" s="228"/>
      <c r="K35" s="228"/>
      <c r="L35" s="220">
        <v>1</v>
      </c>
      <c r="M35" s="221"/>
      <c r="N35" s="221"/>
      <c r="O35" s="219" t="s">
        <v>752</v>
      </c>
      <c r="P35" s="388">
        <v>0</v>
      </c>
      <c r="Q35" s="379">
        <v>0</v>
      </c>
      <c r="R35" s="223">
        <v>0</v>
      </c>
      <c r="S35" s="224">
        <v>0</v>
      </c>
      <c r="T35" s="219" t="s">
        <v>752</v>
      </c>
      <c r="U35" s="380">
        <v>350049.83</v>
      </c>
      <c r="V35" s="222"/>
      <c r="W35" s="223"/>
      <c r="X35" s="225">
        <f t="shared" si="3"/>
        <v>350049.83</v>
      </c>
      <c r="Y35" s="217"/>
      <c r="Z35" s="229"/>
      <c r="AA35" s="389" t="s">
        <v>607</v>
      </c>
    </row>
    <row r="36" spans="2:27" ht="49.5" customHeight="1">
      <c r="B36" s="216" t="s">
        <v>632</v>
      </c>
      <c r="C36" s="505" t="s">
        <v>774</v>
      </c>
      <c r="D36" s="377" t="s">
        <v>614</v>
      </c>
      <c r="E36" s="218" t="s">
        <v>599</v>
      </c>
      <c r="F36" s="218">
        <v>169</v>
      </c>
      <c r="G36" s="219" t="s">
        <v>618</v>
      </c>
      <c r="H36" s="219" t="s">
        <v>601</v>
      </c>
      <c r="I36" s="220">
        <f>U36/S36</f>
        <v>0.9932730824742269</v>
      </c>
      <c r="J36" s="228"/>
      <c r="K36" s="228"/>
      <c r="L36" s="220">
        <f t="shared" si="4"/>
        <v>0.9932730824742269</v>
      </c>
      <c r="M36" s="221"/>
      <c r="N36" s="221"/>
      <c r="O36" s="219" t="s">
        <v>752</v>
      </c>
      <c r="P36" s="388">
        <v>970000</v>
      </c>
      <c r="Q36" s="379">
        <v>0</v>
      </c>
      <c r="R36" s="223">
        <v>0</v>
      </c>
      <c r="S36" s="224">
        <f t="shared" si="2"/>
        <v>970000</v>
      </c>
      <c r="T36" s="219" t="s">
        <v>752</v>
      </c>
      <c r="U36" s="380">
        <v>963474.89</v>
      </c>
      <c r="V36" s="222">
        <v>0</v>
      </c>
      <c r="W36" s="223">
        <v>0</v>
      </c>
      <c r="X36" s="225">
        <f t="shared" si="3"/>
        <v>963474.89</v>
      </c>
      <c r="Y36" s="217" t="s">
        <v>619</v>
      </c>
      <c r="Z36" s="229">
        <v>500</v>
      </c>
      <c r="AA36" s="389" t="s">
        <v>607</v>
      </c>
    </row>
    <row r="37" spans="2:27" ht="49.5" customHeight="1">
      <c r="B37" s="216"/>
      <c r="C37" s="504" t="s">
        <v>479</v>
      </c>
      <c r="D37" s="377"/>
      <c r="E37" s="218"/>
      <c r="F37" s="218"/>
      <c r="G37" s="219"/>
      <c r="H37" s="219"/>
      <c r="I37" s="220"/>
      <c r="J37" s="221"/>
      <c r="K37" s="221"/>
      <c r="L37" s="220"/>
      <c r="M37" s="221"/>
      <c r="N37" s="221"/>
      <c r="O37" s="219"/>
      <c r="P37" s="380"/>
      <c r="Q37" s="379"/>
      <c r="R37" s="223"/>
      <c r="S37" s="224"/>
      <c r="T37" s="219"/>
      <c r="U37" s="380"/>
      <c r="V37" s="222"/>
      <c r="W37" s="223"/>
      <c r="X37" s="225"/>
      <c r="Y37" s="217"/>
      <c r="Z37" s="229"/>
      <c r="AA37" s="217"/>
    </row>
    <row r="38" spans="2:27" ht="49.5" customHeight="1">
      <c r="B38" s="216"/>
      <c r="C38" s="505" t="s">
        <v>775</v>
      </c>
      <c r="D38" s="377" t="s">
        <v>776</v>
      </c>
      <c r="E38" s="218" t="s">
        <v>608</v>
      </c>
      <c r="F38" s="218">
        <v>300</v>
      </c>
      <c r="G38" s="219" t="s">
        <v>634</v>
      </c>
      <c r="H38" s="219" t="s">
        <v>601</v>
      </c>
      <c r="I38" s="220">
        <v>0</v>
      </c>
      <c r="J38" s="221"/>
      <c r="K38" s="221"/>
      <c r="L38" s="220">
        <f>U38/S38</f>
        <v>0</v>
      </c>
      <c r="M38" s="221"/>
      <c r="N38" s="221"/>
      <c r="O38" s="219" t="s">
        <v>752</v>
      </c>
      <c r="P38" s="378">
        <v>500000</v>
      </c>
      <c r="Q38" s="379">
        <v>0</v>
      </c>
      <c r="R38" s="223">
        <v>0</v>
      </c>
      <c r="S38" s="224">
        <f>SUM(P38:R38)</f>
        <v>500000</v>
      </c>
      <c r="T38" s="219" t="s">
        <v>752</v>
      </c>
      <c r="U38" s="380">
        <v>0</v>
      </c>
      <c r="V38" s="222">
        <v>0</v>
      </c>
      <c r="W38" s="223">
        <v>0</v>
      </c>
      <c r="X38" s="225">
        <f aca="true" t="shared" si="5" ref="X38:X101">U38</f>
        <v>0</v>
      </c>
      <c r="Y38" s="217" t="s">
        <v>635</v>
      </c>
      <c r="Z38" s="226">
        <v>1</v>
      </c>
      <c r="AA38" s="217" t="s">
        <v>603</v>
      </c>
    </row>
    <row r="39" spans="2:27" ht="49.5" customHeight="1">
      <c r="B39" s="216" t="s">
        <v>633</v>
      </c>
      <c r="C39" s="505" t="s">
        <v>775</v>
      </c>
      <c r="D39" s="377" t="s">
        <v>777</v>
      </c>
      <c r="E39" s="219" t="s">
        <v>608</v>
      </c>
      <c r="F39" s="219">
        <v>2000</v>
      </c>
      <c r="G39" s="219" t="s">
        <v>634</v>
      </c>
      <c r="H39" s="219" t="s">
        <v>601</v>
      </c>
      <c r="I39" s="220">
        <v>0</v>
      </c>
      <c r="J39" s="228"/>
      <c r="K39" s="228"/>
      <c r="L39" s="220">
        <f>U39/S39</f>
        <v>0</v>
      </c>
      <c r="M39" s="230"/>
      <c r="N39" s="230"/>
      <c r="O39" s="219" t="s">
        <v>752</v>
      </c>
      <c r="P39" s="388">
        <v>400000</v>
      </c>
      <c r="Q39" s="379">
        <v>0</v>
      </c>
      <c r="R39" s="223">
        <v>0</v>
      </c>
      <c r="S39" s="224">
        <f>SUM(P39:R39)</f>
        <v>400000</v>
      </c>
      <c r="T39" s="219" t="s">
        <v>752</v>
      </c>
      <c r="U39" s="380">
        <v>0</v>
      </c>
      <c r="V39" s="222">
        <v>0</v>
      </c>
      <c r="W39" s="223">
        <v>0</v>
      </c>
      <c r="X39" s="225">
        <f>U39</f>
        <v>0</v>
      </c>
      <c r="Y39" s="217" t="s">
        <v>635</v>
      </c>
      <c r="Z39" s="229">
        <v>40</v>
      </c>
      <c r="AA39" s="217" t="s">
        <v>603</v>
      </c>
    </row>
    <row r="40" spans="2:27" ht="49.5" customHeight="1">
      <c r="B40" s="216"/>
      <c r="C40" s="505" t="s">
        <v>778</v>
      </c>
      <c r="D40" s="377" t="s">
        <v>636</v>
      </c>
      <c r="E40" s="218" t="s">
        <v>608</v>
      </c>
      <c r="F40" s="218">
        <v>152</v>
      </c>
      <c r="G40" s="219" t="s">
        <v>634</v>
      </c>
      <c r="H40" s="219" t="s">
        <v>601</v>
      </c>
      <c r="I40" s="220">
        <v>0</v>
      </c>
      <c r="J40" s="221"/>
      <c r="K40" s="221"/>
      <c r="L40" s="220">
        <f>U40/S40</f>
        <v>0</v>
      </c>
      <c r="M40" s="221"/>
      <c r="N40" s="221"/>
      <c r="O40" s="219" t="s">
        <v>752</v>
      </c>
      <c r="P40" s="388">
        <v>700000</v>
      </c>
      <c r="Q40" s="379">
        <v>0</v>
      </c>
      <c r="R40" s="223">
        <v>0</v>
      </c>
      <c r="S40" s="224">
        <f>SUM(P40:R40)</f>
        <v>700000</v>
      </c>
      <c r="T40" s="219" t="s">
        <v>752</v>
      </c>
      <c r="U40" s="380">
        <v>0</v>
      </c>
      <c r="V40" s="222">
        <v>0</v>
      </c>
      <c r="W40" s="223">
        <v>0</v>
      </c>
      <c r="X40" s="225">
        <f>U40</f>
        <v>0</v>
      </c>
      <c r="Y40" s="217" t="s">
        <v>635</v>
      </c>
      <c r="Z40" s="229">
        <v>40</v>
      </c>
      <c r="AA40" s="217" t="s">
        <v>603</v>
      </c>
    </row>
    <row r="41" spans="2:27" ht="49.5" customHeight="1">
      <c r="B41" s="506"/>
      <c r="C41" s="505" t="s">
        <v>876</v>
      </c>
      <c r="D41" s="377" t="s">
        <v>610</v>
      </c>
      <c r="E41" s="218" t="s">
        <v>608</v>
      </c>
      <c r="F41" s="218">
        <v>152</v>
      </c>
      <c r="G41" s="219" t="s">
        <v>634</v>
      </c>
      <c r="H41" s="219" t="s">
        <v>601</v>
      </c>
      <c r="I41" s="220">
        <v>0</v>
      </c>
      <c r="J41" s="221"/>
      <c r="K41" s="221"/>
      <c r="L41" s="220">
        <v>1</v>
      </c>
      <c r="M41" s="221"/>
      <c r="N41" s="221"/>
      <c r="O41" s="219" t="s">
        <v>752</v>
      </c>
      <c r="P41" s="388">
        <v>0</v>
      </c>
      <c r="Q41" s="379">
        <v>0</v>
      </c>
      <c r="R41" s="223">
        <v>0</v>
      </c>
      <c r="S41" s="224">
        <v>0</v>
      </c>
      <c r="T41" s="219"/>
      <c r="U41" s="380">
        <v>100664.35</v>
      </c>
      <c r="V41" s="222"/>
      <c r="W41" s="223"/>
      <c r="X41" s="225">
        <f>U41</f>
        <v>100664.35</v>
      </c>
      <c r="Y41" s="217"/>
      <c r="Z41" s="229"/>
      <c r="AA41" s="389" t="s">
        <v>607</v>
      </c>
    </row>
    <row r="42" spans="2:27" ht="49.5" customHeight="1">
      <c r="B42" s="207"/>
      <c r="C42" s="505" t="s">
        <v>877</v>
      </c>
      <c r="D42" s="377" t="s">
        <v>878</v>
      </c>
      <c r="E42" s="218" t="s">
        <v>608</v>
      </c>
      <c r="F42" s="218">
        <v>152</v>
      </c>
      <c r="G42" s="219" t="s">
        <v>634</v>
      </c>
      <c r="H42" s="219" t="s">
        <v>601</v>
      </c>
      <c r="I42" s="220">
        <v>0</v>
      </c>
      <c r="J42" s="221"/>
      <c r="K42" s="221"/>
      <c r="L42" s="220">
        <v>1</v>
      </c>
      <c r="M42" s="221"/>
      <c r="N42" s="221"/>
      <c r="O42" s="219" t="s">
        <v>752</v>
      </c>
      <c r="P42" s="388">
        <v>0</v>
      </c>
      <c r="Q42" s="379">
        <v>0</v>
      </c>
      <c r="R42" s="223">
        <v>0</v>
      </c>
      <c r="S42" s="224">
        <v>0</v>
      </c>
      <c r="T42" s="219"/>
      <c r="U42" s="380">
        <v>218062.35</v>
      </c>
      <c r="V42" s="222"/>
      <c r="W42" s="223"/>
      <c r="X42" s="225">
        <f>U42</f>
        <v>218062.35</v>
      </c>
      <c r="Y42" s="217"/>
      <c r="Z42" s="229"/>
      <c r="AA42" s="389" t="s">
        <v>607</v>
      </c>
    </row>
    <row r="43" spans="2:27" ht="49.5" customHeight="1">
      <c r="B43" s="507"/>
      <c r="C43" s="505" t="s">
        <v>775</v>
      </c>
      <c r="D43" s="377" t="s">
        <v>779</v>
      </c>
      <c r="E43" s="174" t="s">
        <v>599</v>
      </c>
      <c r="F43" s="174">
        <v>136</v>
      </c>
      <c r="G43" s="219" t="s">
        <v>634</v>
      </c>
      <c r="H43" s="219" t="s">
        <v>601</v>
      </c>
      <c r="I43" s="220">
        <v>0</v>
      </c>
      <c r="J43" s="221"/>
      <c r="K43" s="221"/>
      <c r="L43" s="220">
        <f>U43/S43</f>
        <v>0</v>
      </c>
      <c r="M43" s="221"/>
      <c r="N43" s="221"/>
      <c r="O43" s="219" t="s">
        <v>752</v>
      </c>
      <c r="P43" s="386">
        <v>400000</v>
      </c>
      <c r="Q43" s="379">
        <v>0</v>
      </c>
      <c r="R43" s="223">
        <v>0</v>
      </c>
      <c r="S43" s="224">
        <f>SUM(P43:R43)</f>
        <v>400000</v>
      </c>
      <c r="T43" s="219" t="s">
        <v>752</v>
      </c>
      <c r="U43" s="380">
        <v>0</v>
      </c>
      <c r="V43" s="222">
        <v>0</v>
      </c>
      <c r="W43" s="223">
        <v>0</v>
      </c>
      <c r="X43" s="225">
        <f>U43</f>
        <v>0</v>
      </c>
      <c r="Y43" s="217" t="s">
        <v>635</v>
      </c>
      <c r="Z43" s="229">
        <v>40</v>
      </c>
      <c r="AA43" s="217" t="s">
        <v>603</v>
      </c>
    </row>
    <row r="44" spans="2:27" ht="49.5" customHeight="1">
      <c r="B44" s="216"/>
      <c r="C44" s="504" t="s">
        <v>639</v>
      </c>
      <c r="D44" s="377"/>
      <c r="E44" s="219"/>
      <c r="F44" s="219"/>
      <c r="G44" s="219"/>
      <c r="H44" s="219"/>
      <c r="I44" s="220"/>
      <c r="J44" s="230"/>
      <c r="K44" s="230"/>
      <c r="L44" s="220"/>
      <c r="M44" s="221"/>
      <c r="N44" s="221"/>
      <c r="O44" s="219"/>
      <c r="P44" s="380"/>
      <c r="Q44" s="379"/>
      <c r="R44" s="223"/>
      <c r="S44" s="224"/>
      <c r="T44" s="219"/>
      <c r="U44" s="380"/>
      <c r="V44" s="222"/>
      <c r="W44" s="223"/>
      <c r="X44" s="225"/>
      <c r="Y44" s="217"/>
      <c r="Z44" s="218"/>
      <c r="AA44" s="217"/>
    </row>
    <row r="45" spans="2:27" ht="49.5" customHeight="1">
      <c r="B45" s="216"/>
      <c r="C45" s="505" t="s">
        <v>780</v>
      </c>
      <c r="D45" s="377" t="s">
        <v>605</v>
      </c>
      <c r="E45" s="219" t="s">
        <v>608</v>
      </c>
      <c r="F45" s="219">
        <v>127</v>
      </c>
      <c r="G45" s="219"/>
      <c r="H45" s="219" t="s">
        <v>601</v>
      </c>
      <c r="I45" s="220">
        <v>0</v>
      </c>
      <c r="J45" s="230"/>
      <c r="K45" s="230"/>
      <c r="L45" s="220">
        <f aca="true" t="shared" si="6" ref="L45:L54">U45/S45</f>
        <v>0</v>
      </c>
      <c r="M45" s="230"/>
      <c r="N45" s="230"/>
      <c r="O45" s="219" t="s">
        <v>752</v>
      </c>
      <c r="P45" s="378">
        <v>50000</v>
      </c>
      <c r="Q45" s="379">
        <v>0</v>
      </c>
      <c r="R45" s="223">
        <v>0</v>
      </c>
      <c r="S45" s="390">
        <f aca="true" t="shared" si="7" ref="S45:S54">SUM(P45:R45)</f>
        <v>50000</v>
      </c>
      <c r="T45" s="219" t="s">
        <v>752</v>
      </c>
      <c r="U45" s="380">
        <v>0</v>
      </c>
      <c r="V45" s="222">
        <v>0</v>
      </c>
      <c r="W45" s="223">
        <v>0</v>
      </c>
      <c r="X45" s="225">
        <f t="shared" si="5"/>
        <v>0</v>
      </c>
      <c r="Y45" s="217" t="s">
        <v>781</v>
      </c>
      <c r="Z45" s="229">
        <v>50</v>
      </c>
      <c r="AA45" s="217" t="s">
        <v>603</v>
      </c>
    </row>
    <row r="46" spans="2:27" ht="49.5" customHeight="1">
      <c r="B46" s="216"/>
      <c r="C46" s="505" t="s">
        <v>780</v>
      </c>
      <c r="D46" s="377" t="s">
        <v>782</v>
      </c>
      <c r="E46" s="219" t="s">
        <v>608</v>
      </c>
      <c r="F46" s="219">
        <v>145</v>
      </c>
      <c r="G46" s="219"/>
      <c r="H46" s="219" t="s">
        <v>601</v>
      </c>
      <c r="I46" s="220">
        <v>0</v>
      </c>
      <c r="J46" s="230"/>
      <c r="K46" s="230"/>
      <c r="L46" s="220">
        <f t="shared" si="6"/>
        <v>0</v>
      </c>
      <c r="M46" s="230"/>
      <c r="N46" s="230"/>
      <c r="O46" s="219" t="s">
        <v>752</v>
      </c>
      <c r="P46" s="378">
        <v>50000</v>
      </c>
      <c r="Q46" s="379">
        <v>0</v>
      </c>
      <c r="R46" s="223">
        <v>0</v>
      </c>
      <c r="S46" s="390">
        <f t="shared" si="7"/>
        <v>50000</v>
      </c>
      <c r="T46" s="219" t="s">
        <v>752</v>
      </c>
      <c r="U46" s="380">
        <v>0</v>
      </c>
      <c r="V46" s="222">
        <v>0</v>
      </c>
      <c r="W46" s="223">
        <v>0</v>
      </c>
      <c r="X46" s="225">
        <f t="shared" si="5"/>
        <v>0</v>
      </c>
      <c r="Y46" s="217" t="s">
        <v>781</v>
      </c>
      <c r="Z46" s="229">
        <v>50</v>
      </c>
      <c r="AA46" s="217" t="s">
        <v>603</v>
      </c>
    </row>
    <row r="47" spans="2:27" ht="49.5" customHeight="1">
      <c r="B47" s="216" t="s">
        <v>640</v>
      </c>
      <c r="C47" s="505" t="s">
        <v>780</v>
      </c>
      <c r="D47" s="377" t="s">
        <v>783</v>
      </c>
      <c r="E47" s="219" t="s">
        <v>608</v>
      </c>
      <c r="F47" s="219">
        <v>152</v>
      </c>
      <c r="G47" s="219" t="s">
        <v>641</v>
      </c>
      <c r="H47" s="219" t="s">
        <v>601</v>
      </c>
      <c r="I47" s="220">
        <v>0</v>
      </c>
      <c r="J47" s="227"/>
      <c r="K47" s="227"/>
      <c r="L47" s="220">
        <f t="shared" si="6"/>
        <v>0</v>
      </c>
      <c r="M47" s="230"/>
      <c r="N47" s="230"/>
      <c r="O47" s="219" t="s">
        <v>752</v>
      </c>
      <c r="P47" s="378">
        <v>50000</v>
      </c>
      <c r="Q47" s="379">
        <v>0</v>
      </c>
      <c r="R47" s="223">
        <v>0</v>
      </c>
      <c r="S47" s="390">
        <f t="shared" si="7"/>
        <v>50000</v>
      </c>
      <c r="T47" s="219" t="s">
        <v>752</v>
      </c>
      <c r="U47" s="380">
        <v>0</v>
      </c>
      <c r="V47" s="222">
        <v>0</v>
      </c>
      <c r="W47" s="223">
        <v>0</v>
      </c>
      <c r="X47" s="225">
        <f t="shared" si="5"/>
        <v>0</v>
      </c>
      <c r="Y47" s="217" t="s">
        <v>781</v>
      </c>
      <c r="Z47" s="229">
        <v>50</v>
      </c>
      <c r="AA47" s="217" t="s">
        <v>603</v>
      </c>
    </row>
    <row r="48" spans="2:27" ht="49.5" customHeight="1">
      <c r="B48" s="216" t="s">
        <v>642</v>
      </c>
      <c r="C48" s="505" t="s">
        <v>780</v>
      </c>
      <c r="D48" s="377" t="s">
        <v>740</v>
      </c>
      <c r="E48" s="219" t="s">
        <v>599</v>
      </c>
      <c r="F48" s="219">
        <v>228</v>
      </c>
      <c r="G48" s="219" t="s">
        <v>641</v>
      </c>
      <c r="H48" s="219" t="s">
        <v>601</v>
      </c>
      <c r="I48" s="220">
        <v>0</v>
      </c>
      <c r="J48" s="227"/>
      <c r="K48" s="227"/>
      <c r="L48" s="220">
        <f t="shared" si="6"/>
        <v>0</v>
      </c>
      <c r="M48" s="221"/>
      <c r="N48" s="221"/>
      <c r="O48" s="219" t="s">
        <v>752</v>
      </c>
      <c r="P48" s="378">
        <v>50000</v>
      </c>
      <c r="Q48" s="379">
        <v>0</v>
      </c>
      <c r="R48" s="223">
        <v>0</v>
      </c>
      <c r="S48" s="390">
        <f t="shared" si="7"/>
        <v>50000</v>
      </c>
      <c r="T48" s="219" t="s">
        <v>752</v>
      </c>
      <c r="U48" s="380">
        <v>0</v>
      </c>
      <c r="V48" s="222">
        <v>0</v>
      </c>
      <c r="W48" s="223">
        <v>0</v>
      </c>
      <c r="X48" s="225">
        <f t="shared" si="5"/>
        <v>0</v>
      </c>
      <c r="Y48" s="217" t="s">
        <v>781</v>
      </c>
      <c r="Z48" s="229">
        <v>50</v>
      </c>
      <c r="AA48" s="217" t="s">
        <v>603</v>
      </c>
    </row>
    <row r="49" spans="2:27" ht="49.5" customHeight="1">
      <c r="B49" s="216" t="s">
        <v>643</v>
      </c>
      <c r="C49" s="505" t="s">
        <v>780</v>
      </c>
      <c r="D49" s="377" t="s">
        <v>784</v>
      </c>
      <c r="E49" s="219" t="s">
        <v>608</v>
      </c>
      <c r="F49" s="219">
        <v>74</v>
      </c>
      <c r="G49" s="219" t="s">
        <v>641</v>
      </c>
      <c r="H49" s="219" t="s">
        <v>601</v>
      </c>
      <c r="I49" s="220">
        <v>0</v>
      </c>
      <c r="J49" s="227"/>
      <c r="K49" s="228"/>
      <c r="L49" s="220">
        <f t="shared" si="6"/>
        <v>0</v>
      </c>
      <c r="M49" s="230"/>
      <c r="N49" s="221"/>
      <c r="O49" s="219" t="s">
        <v>752</v>
      </c>
      <c r="P49" s="378">
        <v>50000</v>
      </c>
      <c r="Q49" s="379">
        <v>0</v>
      </c>
      <c r="R49" s="223">
        <v>0</v>
      </c>
      <c r="S49" s="390">
        <f t="shared" si="7"/>
        <v>50000</v>
      </c>
      <c r="T49" s="219" t="s">
        <v>752</v>
      </c>
      <c r="U49" s="380">
        <v>0</v>
      </c>
      <c r="V49" s="222">
        <v>0</v>
      </c>
      <c r="W49" s="223">
        <v>0</v>
      </c>
      <c r="X49" s="225">
        <f t="shared" si="5"/>
        <v>0</v>
      </c>
      <c r="Y49" s="217" t="s">
        <v>781</v>
      </c>
      <c r="Z49" s="229">
        <v>50</v>
      </c>
      <c r="AA49" s="217" t="s">
        <v>603</v>
      </c>
    </row>
    <row r="50" spans="2:27" ht="49.5" customHeight="1">
      <c r="B50" s="216" t="s">
        <v>644</v>
      </c>
      <c r="C50" s="505" t="s">
        <v>780</v>
      </c>
      <c r="D50" s="377" t="s">
        <v>610</v>
      </c>
      <c r="E50" s="219" t="s">
        <v>599</v>
      </c>
      <c r="F50" s="219">
        <v>269</v>
      </c>
      <c r="G50" s="219" t="s">
        <v>641</v>
      </c>
      <c r="H50" s="219" t="s">
        <v>601</v>
      </c>
      <c r="I50" s="220">
        <v>0</v>
      </c>
      <c r="J50" s="227"/>
      <c r="K50" s="227"/>
      <c r="L50" s="220">
        <f t="shared" si="6"/>
        <v>0</v>
      </c>
      <c r="M50" s="230"/>
      <c r="N50" s="221"/>
      <c r="O50" s="219" t="s">
        <v>752</v>
      </c>
      <c r="P50" s="378">
        <v>50000</v>
      </c>
      <c r="Q50" s="379">
        <v>0</v>
      </c>
      <c r="R50" s="223">
        <v>0</v>
      </c>
      <c r="S50" s="390">
        <f t="shared" si="7"/>
        <v>50000</v>
      </c>
      <c r="T50" s="219" t="s">
        <v>752</v>
      </c>
      <c r="U50" s="380">
        <v>0</v>
      </c>
      <c r="V50" s="222">
        <v>0</v>
      </c>
      <c r="W50" s="223">
        <v>0</v>
      </c>
      <c r="X50" s="225">
        <f t="shared" si="5"/>
        <v>0</v>
      </c>
      <c r="Y50" s="217" t="s">
        <v>781</v>
      </c>
      <c r="Z50" s="229">
        <v>50</v>
      </c>
      <c r="AA50" s="217" t="s">
        <v>603</v>
      </c>
    </row>
    <row r="51" spans="2:27" ht="49.5" customHeight="1">
      <c r="B51" s="216"/>
      <c r="C51" s="505" t="s">
        <v>780</v>
      </c>
      <c r="D51" s="377" t="s">
        <v>785</v>
      </c>
      <c r="E51" s="219" t="s">
        <v>608</v>
      </c>
      <c r="F51" s="219">
        <v>135</v>
      </c>
      <c r="G51" s="219" t="s">
        <v>641</v>
      </c>
      <c r="H51" s="219" t="s">
        <v>601</v>
      </c>
      <c r="I51" s="220">
        <v>0</v>
      </c>
      <c r="J51" s="227"/>
      <c r="K51" s="227"/>
      <c r="L51" s="220">
        <f t="shared" si="6"/>
        <v>0</v>
      </c>
      <c r="M51" s="230"/>
      <c r="N51" s="221"/>
      <c r="O51" s="219" t="s">
        <v>752</v>
      </c>
      <c r="P51" s="378">
        <v>50000</v>
      </c>
      <c r="Q51" s="379">
        <v>0</v>
      </c>
      <c r="R51" s="223">
        <v>0</v>
      </c>
      <c r="S51" s="390">
        <f t="shared" si="7"/>
        <v>50000</v>
      </c>
      <c r="T51" s="219" t="s">
        <v>752</v>
      </c>
      <c r="U51" s="380">
        <v>0</v>
      </c>
      <c r="V51" s="222">
        <v>0</v>
      </c>
      <c r="W51" s="223">
        <v>0</v>
      </c>
      <c r="X51" s="225">
        <f>U51</f>
        <v>0</v>
      </c>
      <c r="Y51" s="217" t="s">
        <v>781</v>
      </c>
      <c r="Z51" s="229">
        <v>50</v>
      </c>
      <c r="AA51" s="217" t="s">
        <v>603</v>
      </c>
    </row>
    <row r="52" spans="2:27" ht="49.5" customHeight="1">
      <c r="B52" s="216"/>
      <c r="C52" s="505" t="s">
        <v>780</v>
      </c>
      <c r="D52" s="377" t="s">
        <v>786</v>
      </c>
      <c r="E52" s="219" t="s">
        <v>608</v>
      </c>
      <c r="F52" s="219">
        <v>123</v>
      </c>
      <c r="G52" s="219" t="s">
        <v>641</v>
      </c>
      <c r="H52" s="219" t="s">
        <v>601</v>
      </c>
      <c r="I52" s="220">
        <v>0</v>
      </c>
      <c r="J52" s="227"/>
      <c r="K52" s="227"/>
      <c r="L52" s="220">
        <f t="shared" si="6"/>
        <v>0</v>
      </c>
      <c r="M52" s="230"/>
      <c r="N52" s="221"/>
      <c r="O52" s="219" t="s">
        <v>752</v>
      </c>
      <c r="P52" s="378">
        <v>50000</v>
      </c>
      <c r="Q52" s="379">
        <v>0</v>
      </c>
      <c r="R52" s="223">
        <v>0</v>
      </c>
      <c r="S52" s="390">
        <f t="shared" si="7"/>
        <v>50000</v>
      </c>
      <c r="T52" s="219" t="s">
        <v>752</v>
      </c>
      <c r="U52" s="380">
        <v>0</v>
      </c>
      <c r="V52" s="222">
        <v>0</v>
      </c>
      <c r="W52" s="223">
        <v>0</v>
      </c>
      <c r="X52" s="225">
        <f>U52</f>
        <v>0</v>
      </c>
      <c r="Y52" s="217" t="s">
        <v>781</v>
      </c>
      <c r="Z52" s="229">
        <v>50</v>
      </c>
      <c r="AA52" s="217" t="s">
        <v>603</v>
      </c>
    </row>
    <row r="53" spans="2:27" ht="49.5" customHeight="1">
      <c r="B53" s="216"/>
      <c r="C53" s="505" t="s">
        <v>780</v>
      </c>
      <c r="D53" s="377" t="s">
        <v>787</v>
      </c>
      <c r="E53" s="219" t="s">
        <v>608</v>
      </c>
      <c r="F53" s="219">
        <v>135</v>
      </c>
      <c r="G53" s="219" t="s">
        <v>641</v>
      </c>
      <c r="H53" s="219" t="s">
        <v>601</v>
      </c>
      <c r="I53" s="220">
        <v>0</v>
      </c>
      <c r="J53" s="227"/>
      <c r="K53" s="227"/>
      <c r="L53" s="220">
        <f t="shared" si="6"/>
        <v>0</v>
      </c>
      <c r="M53" s="230"/>
      <c r="N53" s="221"/>
      <c r="O53" s="219" t="s">
        <v>752</v>
      </c>
      <c r="P53" s="378">
        <v>50000</v>
      </c>
      <c r="Q53" s="379">
        <v>0</v>
      </c>
      <c r="R53" s="223">
        <v>0</v>
      </c>
      <c r="S53" s="390">
        <f t="shared" si="7"/>
        <v>50000</v>
      </c>
      <c r="T53" s="219" t="s">
        <v>752</v>
      </c>
      <c r="U53" s="380">
        <v>0</v>
      </c>
      <c r="V53" s="222">
        <v>0</v>
      </c>
      <c r="W53" s="223">
        <v>0</v>
      </c>
      <c r="X53" s="225">
        <f>U53</f>
        <v>0</v>
      </c>
      <c r="Y53" s="217" t="s">
        <v>781</v>
      </c>
      <c r="Z53" s="229">
        <v>50</v>
      </c>
      <c r="AA53" s="217" t="s">
        <v>603</v>
      </c>
    </row>
    <row r="54" spans="2:27" ht="49.5" customHeight="1">
      <c r="B54" s="216"/>
      <c r="C54" s="505" t="s">
        <v>780</v>
      </c>
      <c r="D54" s="377" t="s">
        <v>788</v>
      </c>
      <c r="E54" s="219" t="s">
        <v>608</v>
      </c>
      <c r="F54" s="219">
        <v>169</v>
      </c>
      <c r="G54" s="219" t="s">
        <v>641</v>
      </c>
      <c r="H54" s="219" t="s">
        <v>601</v>
      </c>
      <c r="I54" s="220">
        <v>0</v>
      </c>
      <c r="J54" s="227"/>
      <c r="K54" s="227"/>
      <c r="L54" s="220">
        <f t="shared" si="6"/>
        <v>0</v>
      </c>
      <c r="M54" s="230"/>
      <c r="N54" s="221"/>
      <c r="O54" s="219" t="s">
        <v>752</v>
      </c>
      <c r="P54" s="378">
        <v>50000</v>
      </c>
      <c r="Q54" s="379">
        <v>0</v>
      </c>
      <c r="R54" s="223">
        <v>0</v>
      </c>
      <c r="S54" s="390">
        <f t="shared" si="7"/>
        <v>50000</v>
      </c>
      <c r="T54" s="219" t="s">
        <v>752</v>
      </c>
      <c r="U54" s="380">
        <v>0</v>
      </c>
      <c r="V54" s="222">
        <v>0</v>
      </c>
      <c r="W54" s="223">
        <v>0</v>
      </c>
      <c r="X54" s="225">
        <f>U54</f>
        <v>0</v>
      </c>
      <c r="Y54" s="217" t="s">
        <v>781</v>
      </c>
      <c r="Z54" s="229">
        <v>50</v>
      </c>
      <c r="AA54" s="217" t="s">
        <v>603</v>
      </c>
    </row>
    <row r="55" spans="2:27" ht="49.5" customHeight="1">
      <c r="B55" s="216"/>
      <c r="C55" s="504" t="s">
        <v>645</v>
      </c>
      <c r="D55" s="377"/>
      <c r="E55" s="219"/>
      <c r="F55" s="219"/>
      <c r="G55" s="219"/>
      <c r="H55" s="219"/>
      <c r="I55" s="220"/>
      <c r="J55" s="230"/>
      <c r="K55" s="230"/>
      <c r="L55" s="220"/>
      <c r="M55" s="230"/>
      <c r="N55" s="230"/>
      <c r="O55" s="219"/>
      <c r="P55" s="380"/>
      <c r="Q55" s="379"/>
      <c r="R55" s="223"/>
      <c r="S55" s="224"/>
      <c r="T55" s="219"/>
      <c r="U55" s="380"/>
      <c r="V55" s="222"/>
      <c r="W55" s="223"/>
      <c r="X55" s="225"/>
      <c r="Y55" s="217"/>
      <c r="Z55" s="229"/>
      <c r="AA55" s="217"/>
    </row>
    <row r="56" spans="2:27" ht="49.5" customHeight="1">
      <c r="B56" s="231"/>
      <c r="C56" s="260" t="s">
        <v>789</v>
      </c>
      <c r="D56" s="377" t="s">
        <v>637</v>
      </c>
      <c r="E56" s="219" t="s">
        <v>608</v>
      </c>
      <c r="F56" s="219">
        <v>125</v>
      </c>
      <c r="G56" s="219" t="s">
        <v>647</v>
      </c>
      <c r="H56" s="219" t="s">
        <v>601</v>
      </c>
      <c r="I56" s="220">
        <v>0</v>
      </c>
      <c r="J56" s="230"/>
      <c r="K56" s="230"/>
      <c r="L56" s="220">
        <f aca="true" t="shared" si="8" ref="L56:L61">U56/S56</f>
        <v>1.4111886599999999</v>
      </c>
      <c r="M56" s="230"/>
      <c r="N56" s="230"/>
      <c r="O56" s="219" t="s">
        <v>752</v>
      </c>
      <c r="P56" s="382">
        <v>500000</v>
      </c>
      <c r="Q56" s="379">
        <v>0</v>
      </c>
      <c r="R56" s="223">
        <v>0</v>
      </c>
      <c r="S56" s="224">
        <f aca="true" t="shared" si="9" ref="S56:S61">SUM(P56:R56)</f>
        <v>500000</v>
      </c>
      <c r="T56" s="219" t="s">
        <v>752</v>
      </c>
      <c r="U56" s="380">
        <v>705594.33</v>
      </c>
      <c r="V56" s="222">
        <v>0</v>
      </c>
      <c r="W56" s="223">
        <v>0</v>
      </c>
      <c r="X56" s="225">
        <f t="shared" si="5"/>
        <v>705594.33</v>
      </c>
      <c r="Y56" s="217" t="s">
        <v>790</v>
      </c>
      <c r="Z56" s="229">
        <v>40</v>
      </c>
      <c r="AA56" s="389" t="s">
        <v>607</v>
      </c>
    </row>
    <row r="57" spans="2:27" ht="49.5" customHeight="1">
      <c r="B57" s="231" t="s">
        <v>646</v>
      </c>
      <c r="C57" s="505" t="s">
        <v>791</v>
      </c>
      <c r="D57" s="377" t="s">
        <v>792</v>
      </c>
      <c r="E57" s="219" t="s">
        <v>599</v>
      </c>
      <c r="F57" s="219">
        <v>389</v>
      </c>
      <c r="G57" s="219" t="s">
        <v>647</v>
      </c>
      <c r="H57" s="219" t="s">
        <v>601</v>
      </c>
      <c r="I57" s="220">
        <v>0</v>
      </c>
      <c r="J57" s="230"/>
      <c r="K57" s="230"/>
      <c r="L57" s="220">
        <f t="shared" si="8"/>
        <v>1.314147</v>
      </c>
      <c r="M57" s="230"/>
      <c r="N57" s="230"/>
      <c r="O57" s="219" t="s">
        <v>752</v>
      </c>
      <c r="P57" s="378">
        <v>500000</v>
      </c>
      <c r="Q57" s="379">
        <v>0</v>
      </c>
      <c r="R57" s="223">
        <v>0</v>
      </c>
      <c r="S57" s="224">
        <f t="shared" si="9"/>
        <v>500000</v>
      </c>
      <c r="T57" s="219" t="s">
        <v>752</v>
      </c>
      <c r="U57" s="380">
        <v>657073.5</v>
      </c>
      <c r="V57" s="222">
        <v>0</v>
      </c>
      <c r="W57" s="223">
        <v>0</v>
      </c>
      <c r="X57" s="225">
        <f t="shared" si="5"/>
        <v>657073.5</v>
      </c>
      <c r="Y57" s="217" t="s">
        <v>790</v>
      </c>
      <c r="Z57" s="229">
        <v>40</v>
      </c>
      <c r="AA57" s="389" t="s">
        <v>607</v>
      </c>
    </row>
    <row r="58" spans="2:27" ht="49.5" customHeight="1">
      <c r="B58" s="231"/>
      <c r="C58" s="505" t="s">
        <v>793</v>
      </c>
      <c r="D58" s="377" t="s">
        <v>794</v>
      </c>
      <c r="E58" s="219" t="s">
        <v>608</v>
      </c>
      <c r="F58" s="219"/>
      <c r="G58" s="219" t="s">
        <v>647</v>
      </c>
      <c r="H58" s="219" t="s">
        <v>601</v>
      </c>
      <c r="I58" s="220">
        <v>0</v>
      </c>
      <c r="J58" s="230"/>
      <c r="K58" s="230"/>
      <c r="L58" s="220">
        <f t="shared" si="8"/>
        <v>1.0715904736842106</v>
      </c>
      <c r="M58" s="230"/>
      <c r="N58" s="221"/>
      <c r="O58" s="219" t="s">
        <v>752</v>
      </c>
      <c r="P58" s="388">
        <v>380000</v>
      </c>
      <c r="Q58" s="379">
        <v>0</v>
      </c>
      <c r="R58" s="223">
        <v>0</v>
      </c>
      <c r="S58" s="224">
        <f t="shared" si="9"/>
        <v>380000</v>
      </c>
      <c r="T58" s="219" t="s">
        <v>752</v>
      </c>
      <c r="U58" s="391">
        <v>407204.38</v>
      </c>
      <c r="V58" s="222">
        <v>0</v>
      </c>
      <c r="W58" s="223">
        <v>0</v>
      </c>
      <c r="X58" s="225">
        <f t="shared" si="5"/>
        <v>407204.38</v>
      </c>
      <c r="Y58" s="217" t="s">
        <v>790</v>
      </c>
      <c r="Z58" s="229">
        <v>40</v>
      </c>
      <c r="AA58" s="389" t="s">
        <v>607</v>
      </c>
    </row>
    <row r="59" spans="2:27" ht="49.5" customHeight="1">
      <c r="B59" s="231"/>
      <c r="C59" s="505" t="s">
        <v>795</v>
      </c>
      <c r="D59" s="377" t="s">
        <v>796</v>
      </c>
      <c r="E59" s="219" t="s">
        <v>599</v>
      </c>
      <c r="F59" s="219">
        <v>455</v>
      </c>
      <c r="G59" s="219" t="s">
        <v>647</v>
      </c>
      <c r="H59" s="219" t="s">
        <v>601</v>
      </c>
      <c r="I59" s="220">
        <v>0</v>
      </c>
      <c r="J59" s="230"/>
      <c r="K59" s="230"/>
      <c r="L59" s="220">
        <f t="shared" si="8"/>
        <v>1.3113404199999998</v>
      </c>
      <c r="M59" s="230"/>
      <c r="N59" s="230"/>
      <c r="O59" s="219" t="s">
        <v>752</v>
      </c>
      <c r="P59" s="388">
        <v>500000</v>
      </c>
      <c r="Q59" s="379">
        <v>0</v>
      </c>
      <c r="R59" s="223">
        <v>0</v>
      </c>
      <c r="S59" s="224">
        <f t="shared" si="9"/>
        <v>500000</v>
      </c>
      <c r="T59" s="219" t="s">
        <v>752</v>
      </c>
      <c r="U59" s="380">
        <v>655670.21</v>
      </c>
      <c r="V59" s="222">
        <v>0</v>
      </c>
      <c r="W59" s="223">
        <v>0</v>
      </c>
      <c r="X59" s="225">
        <f t="shared" si="5"/>
        <v>655670.21</v>
      </c>
      <c r="Y59" s="217" t="s">
        <v>790</v>
      </c>
      <c r="Z59" s="229">
        <v>40</v>
      </c>
      <c r="AA59" s="389" t="s">
        <v>607</v>
      </c>
    </row>
    <row r="60" spans="2:27" ht="49.5" customHeight="1">
      <c r="B60" s="167" t="s">
        <v>648</v>
      </c>
      <c r="C60" s="505" t="s">
        <v>797</v>
      </c>
      <c r="D60" s="377" t="s">
        <v>688</v>
      </c>
      <c r="E60" s="219" t="s">
        <v>608</v>
      </c>
      <c r="F60" s="219">
        <v>177</v>
      </c>
      <c r="G60" s="219" t="s">
        <v>647</v>
      </c>
      <c r="H60" s="219" t="s">
        <v>601</v>
      </c>
      <c r="I60" s="220">
        <v>0</v>
      </c>
      <c r="J60" s="227"/>
      <c r="K60" s="228"/>
      <c r="L60" s="220">
        <f t="shared" si="8"/>
        <v>0.09</v>
      </c>
      <c r="M60" s="230"/>
      <c r="N60" s="221"/>
      <c r="O60" s="219" t="s">
        <v>752</v>
      </c>
      <c r="P60" s="388">
        <v>100000</v>
      </c>
      <c r="Q60" s="379">
        <v>0</v>
      </c>
      <c r="R60" s="223">
        <v>0</v>
      </c>
      <c r="S60" s="224">
        <f t="shared" si="9"/>
        <v>100000</v>
      </c>
      <c r="T60" s="219" t="s">
        <v>752</v>
      </c>
      <c r="U60" s="380">
        <v>9000</v>
      </c>
      <c r="V60" s="222">
        <v>0</v>
      </c>
      <c r="W60" s="223">
        <v>0</v>
      </c>
      <c r="X60" s="225">
        <f t="shared" si="5"/>
        <v>9000</v>
      </c>
      <c r="Y60" s="217" t="s">
        <v>790</v>
      </c>
      <c r="Z60" s="229">
        <v>40</v>
      </c>
      <c r="AA60" s="389" t="s">
        <v>607</v>
      </c>
    </row>
    <row r="61" spans="2:27" ht="49.5" customHeight="1">
      <c r="B61" s="167" t="s">
        <v>649</v>
      </c>
      <c r="C61" s="505" t="s">
        <v>793</v>
      </c>
      <c r="D61" s="377" t="s">
        <v>798</v>
      </c>
      <c r="E61" s="219" t="s">
        <v>599</v>
      </c>
      <c r="F61" s="219">
        <v>254</v>
      </c>
      <c r="G61" s="219" t="s">
        <v>647</v>
      </c>
      <c r="H61" s="219" t="s">
        <v>601</v>
      </c>
      <c r="I61" s="220">
        <f>U61/S61</f>
        <v>0.79472044</v>
      </c>
      <c r="J61" s="228"/>
      <c r="K61" s="228"/>
      <c r="L61" s="220">
        <f t="shared" si="8"/>
        <v>0.79472044</v>
      </c>
      <c r="M61" s="230"/>
      <c r="N61" s="221"/>
      <c r="O61" s="219" t="s">
        <v>752</v>
      </c>
      <c r="P61" s="378">
        <v>500000</v>
      </c>
      <c r="Q61" s="379">
        <v>0</v>
      </c>
      <c r="R61" s="223">
        <v>0</v>
      </c>
      <c r="S61" s="224">
        <f t="shared" si="9"/>
        <v>500000</v>
      </c>
      <c r="T61" s="219" t="s">
        <v>752</v>
      </c>
      <c r="U61" s="392">
        <v>397360.22</v>
      </c>
      <c r="V61" s="222">
        <v>0</v>
      </c>
      <c r="W61" s="223">
        <v>0</v>
      </c>
      <c r="X61" s="225">
        <f t="shared" si="5"/>
        <v>397360.22</v>
      </c>
      <c r="Y61" s="217" t="s">
        <v>790</v>
      </c>
      <c r="Z61" s="229">
        <v>40</v>
      </c>
      <c r="AA61" s="389" t="s">
        <v>607</v>
      </c>
    </row>
    <row r="62" spans="3:27" ht="49.5" customHeight="1">
      <c r="C62" s="505" t="s">
        <v>879</v>
      </c>
      <c r="D62" s="377" t="s">
        <v>880</v>
      </c>
      <c r="E62" s="219" t="s">
        <v>599</v>
      </c>
      <c r="F62" s="219">
        <v>254</v>
      </c>
      <c r="G62" s="219" t="s">
        <v>647</v>
      </c>
      <c r="H62" s="219" t="s">
        <v>601</v>
      </c>
      <c r="I62" s="220">
        <v>1</v>
      </c>
      <c r="J62" s="228"/>
      <c r="K62" s="228"/>
      <c r="L62" s="220">
        <v>1</v>
      </c>
      <c r="M62" s="230"/>
      <c r="N62" s="221"/>
      <c r="O62" s="219" t="s">
        <v>752</v>
      </c>
      <c r="P62" s="378"/>
      <c r="Q62" s="379"/>
      <c r="R62" s="223"/>
      <c r="S62" s="224"/>
      <c r="T62" s="219"/>
      <c r="U62" s="508">
        <v>742066.76</v>
      </c>
      <c r="V62" s="222"/>
      <c r="W62" s="223"/>
      <c r="X62" s="225">
        <f t="shared" si="5"/>
        <v>742066.76</v>
      </c>
      <c r="Y62" s="217"/>
      <c r="Z62" s="229"/>
      <c r="AA62" s="389" t="s">
        <v>607</v>
      </c>
    </row>
    <row r="63" spans="3:27" ht="49.5" customHeight="1">
      <c r="C63" s="505" t="s">
        <v>881</v>
      </c>
      <c r="D63" s="377" t="s">
        <v>766</v>
      </c>
      <c r="E63" s="219" t="s">
        <v>599</v>
      </c>
      <c r="F63" s="219">
        <v>254</v>
      </c>
      <c r="G63" s="219" t="s">
        <v>647</v>
      </c>
      <c r="H63" s="219" t="s">
        <v>601</v>
      </c>
      <c r="I63" s="220">
        <v>1</v>
      </c>
      <c r="J63" s="228"/>
      <c r="K63" s="228"/>
      <c r="L63" s="220">
        <v>1</v>
      </c>
      <c r="M63" s="230"/>
      <c r="N63" s="221"/>
      <c r="O63" s="219" t="s">
        <v>752</v>
      </c>
      <c r="P63" s="378"/>
      <c r="Q63" s="379"/>
      <c r="R63" s="223"/>
      <c r="S63" s="224"/>
      <c r="T63" s="219"/>
      <c r="U63" s="508">
        <v>1363553.24</v>
      </c>
      <c r="V63" s="222"/>
      <c r="W63" s="223"/>
      <c r="X63" s="225"/>
      <c r="Y63" s="217"/>
      <c r="Z63" s="229"/>
      <c r="AA63" s="389" t="s">
        <v>607</v>
      </c>
    </row>
    <row r="64" spans="3:27" ht="49.5" customHeight="1">
      <c r="C64" s="505" t="s">
        <v>882</v>
      </c>
      <c r="D64" s="377" t="s">
        <v>880</v>
      </c>
      <c r="E64" s="219" t="s">
        <v>599</v>
      </c>
      <c r="F64" s="219">
        <v>254</v>
      </c>
      <c r="G64" s="219" t="s">
        <v>647</v>
      </c>
      <c r="H64" s="219" t="s">
        <v>601</v>
      </c>
      <c r="I64" s="220">
        <v>1</v>
      </c>
      <c r="J64" s="228"/>
      <c r="K64" s="228"/>
      <c r="L64" s="220">
        <v>1</v>
      </c>
      <c r="M64" s="230"/>
      <c r="N64" s="221"/>
      <c r="O64" s="219" t="s">
        <v>752</v>
      </c>
      <c r="P64" s="378"/>
      <c r="Q64" s="379"/>
      <c r="R64" s="223"/>
      <c r="S64" s="224"/>
      <c r="T64" s="219"/>
      <c r="U64" s="508">
        <v>120488.2</v>
      </c>
      <c r="V64" s="222"/>
      <c r="W64" s="223"/>
      <c r="X64" s="225"/>
      <c r="Y64" s="217"/>
      <c r="Z64" s="229"/>
      <c r="AA64" s="389" t="s">
        <v>607</v>
      </c>
    </row>
    <row r="65" spans="3:27" ht="49.5" customHeight="1">
      <c r="C65" s="505" t="s">
        <v>883</v>
      </c>
      <c r="D65" s="377" t="s">
        <v>884</v>
      </c>
      <c r="E65" s="219" t="s">
        <v>599</v>
      </c>
      <c r="F65" s="219">
        <v>254</v>
      </c>
      <c r="G65" s="219" t="s">
        <v>647</v>
      </c>
      <c r="H65" s="219" t="s">
        <v>601</v>
      </c>
      <c r="I65" s="220">
        <v>1</v>
      </c>
      <c r="J65" s="228"/>
      <c r="K65" s="228"/>
      <c r="L65" s="220">
        <v>1</v>
      </c>
      <c r="M65" s="230"/>
      <c r="N65" s="221"/>
      <c r="O65" s="219" t="s">
        <v>752</v>
      </c>
      <c r="P65" s="378"/>
      <c r="Q65" s="379"/>
      <c r="R65" s="223"/>
      <c r="S65" s="224"/>
      <c r="T65" s="219"/>
      <c r="U65" s="508">
        <v>87221.16</v>
      </c>
      <c r="V65" s="222"/>
      <c r="W65" s="223"/>
      <c r="X65" s="225"/>
      <c r="Y65" s="217"/>
      <c r="Z65" s="229"/>
      <c r="AA65" s="389" t="s">
        <v>607</v>
      </c>
    </row>
    <row r="66" spans="3:27" ht="49.5" customHeight="1">
      <c r="C66" s="505" t="s">
        <v>885</v>
      </c>
      <c r="D66" s="377" t="s">
        <v>631</v>
      </c>
      <c r="E66" s="219" t="s">
        <v>599</v>
      </c>
      <c r="F66" s="219">
        <v>254</v>
      </c>
      <c r="G66" s="219" t="s">
        <v>647</v>
      </c>
      <c r="H66" s="219" t="s">
        <v>601</v>
      </c>
      <c r="I66" s="220">
        <v>1</v>
      </c>
      <c r="J66" s="228"/>
      <c r="K66" s="228"/>
      <c r="L66" s="220">
        <v>1</v>
      </c>
      <c r="M66" s="230"/>
      <c r="N66" s="221"/>
      <c r="O66" s="219" t="s">
        <v>752</v>
      </c>
      <c r="P66" s="378"/>
      <c r="Q66" s="379"/>
      <c r="R66" s="223"/>
      <c r="S66" s="224"/>
      <c r="T66" s="219"/>
      <c r="U66" s="416">
        <v>7200</v>
      </c>
      <c r="V66" s="222"/>
      <c r="W66" s="223"/>
      <c r="X66" s="225"/>
      <c r="Y66" s="217"/>
      <c r="Z66" s="229"/>
      <c r="AA66" s="389" t="s">
        <v>607</v>
      </c>
    </row>
    <row r="67" spans="3:27" ht="49.5" customHeight="1">
      <c r="C67" s="509" t="s">
        <v>505</v>
      </c>
      <c r="D67" s="377"/>
      <c r="E67" s="219"/>
      <c r="F67" s="219"/>
      <c r="G67" s="219"/>
      <c r="H67" s="219"/>
      <c r="I67" s="220"/>
      <c r="J67" s="228"/>
      <c r="K67" s="228"/>
      <c r="L67" s="220"/>
      <c r="M67" s="230"/>
      <c r="N67" s="221"/>
      <c r="O67" s="219"/>
      <c r="P67" s="380"/>
      <c r="Q67" s="379"/>
      <c r="R67" s="223"/>
      <c r="S67" s="224"/>
      <c r="T67" s="219"/>
      <c r="U67" s="380"/>
      <c r="V67" s="222"/>
      <c r="W67" s="223"/>
      <c r="X67" s="225"/>
      <c r="Y67" s="217"/>
      <c r="Z67" s="229"/>
      <c r="AA67" s="217"/>
    </row>
    <row r="68" spans="3:27" ht="49.5" customHeight="1">
      <c r="C68" s="510" t="s">
        <v>799</v>
      </c>
      <c r="D68" s="377" t="s">
        <v>686</v>
      </c>
      <c r="E68" s="219" t="s">
        <v>599</v>
      </c>
      <c r="F68" s="219">
        <v>125</v>
      </c>
      <c r="G68" s="219" t="s">
        <v>647</v>
      </c>
      <c r="H68" s="219" t="s">
        <v>601</v>
      </c>
      <c r="I68" s="220">
        <v>0</v>
      </c>
      <c r="J68" s="228"/>
      <c r="K68" s="228"/>
      <c r="L68" s="220">
        <f>U68/S68</f>
        <v>0.08342724</v>
      </c>
      <c r="M68" s="230"/>
      <c r="N68" s="221"/>
      <c r="O68" s="219" t="s">
        <v>752</v>
      </c>
      <c r="P68" s="378">
        <v>1000000</v>
      </c>
      <c r="Q68" s="379">
        <v>0</v>
      </c>
      <c r="R68" s="223">
        <v>0</v>
      </c>
      <c r="S68" s="378">
        <v>1000000</v>
      </c>
      <c r="T68" s="219" t="s">
        <v>752</v>
      </c>
      <c r="U68" s="385">
        <v>83427.24</v>
      </c>
      <c r="V68" s="379">
        <v>0</v>
      </c>
      <c r="W68" s="223">
        <v>0</v>
      </c>
      <c r="X68" s="225">
        <f>U68</f>
        <v>83427.24</v>
      </c>
      <c r="Y68" s="217" t="s">
        <v>800</v>
      </c>
      <c r="Z68" s="229">
        <v>80</v>
      </c>
      <c r="AA68" s="217" t="s">
        <v>607</v>
      </c>
    </row>
    <row r="69" spans="3:27" ht="49.5" customHeight="1">
      <c r="C69" s="505" t="s">
        <v>801</v>
      </c>
      <c r="D69" s="377" t="s">
        <v>686</v>
      </c>
      <c r="E69" s="219" t="s">
        <v>599</v>
      </c>
      <c r="F69" s="219">
        <v>138</v>
      </c>
      <c r="G69" s="219" t="s">
        <v>647</v>
      </c>
      <c r="H69" s="219" t="s">
        <v>601</v>
      </c>
      <c r="I69" s="220">
        <v>0</v>
      </c>
      <c r="J69" s="228"/>
      <c r="K69" s="228"/>
      <c r="L69" s="220">
        <f>U69/S69</f>
        <v>0.04129108</v>
      </c>
      <c r="M69" s="230"/>
      <c r="N69" s="221"/>
      <c r="O69" s="219" t="s">
        <v>752</v>
      </c>
      <c r="P69" s="381">
        <v>500000</v>
      </c>
      <c r="Q69" s="379">
        <v>0</v>
      </c>
      <c r="R69" s="223">
        <v>0</v>
      </c>
      <c r="S69" s="381">
        <v>500000</v>
      </c>
      <c r="T69" s="219" t="s">
        <v>752</v>
      </c>
      <c r="U69" s="393">
        <v>20645.54</v>
      </c>
      <c r="V69" s="379">
        <v>0</v>
      </c>
      <c r="W69" s="223">
        <v>0</v>
      </c>
      <c r="X69" s="225">
        <f>U69</f>
        <v>20645.54</v>
      </c>
      <c r="Y69" s="217" t="s">
        <v>800</v>
      </c>
      <c r="Z69" s="229">
        <v>80</v>
      </c>
      <c r="AA69" s="217" t="s">
        <v>607</v>
      </c>
    </row>
    <row r="70" spans="3:27" ht="49.5" customHeight="1">
      <c r="C70" s="505" t="s">
        <v>802</v>
      </c>
      <c r="D70" s="377" t="s">
        <v>686</v>
      </c>
      <c r="E70" s="219" t="s">
        <v>599</v>
      </c>
      <c r="F70" s="219">
        <v>178</v>
      </c>
      <c r="G70" s="219" t="s">
        <v>647</v>
      </c>
      <c r="H70" s="219" t="s">
        <v>601</v>
      </c>
      <c r="I70" s="220">
        <v>0</v>
      </c>
      <c r="J70" s="228"/>
      <c r="K70" s="228"/>
      <c r="L70" s="220">
        <f>U70/S70</f>
        <v>0</v>
      </c>
      <c r="M70" s="230"/>
      <c r="N70" s="221"/>
      <c r="O70" s="219" t="s">
        <v>752</v>
      </c>
      <c r="P70" s="381">
        <v>500000</v>
      </c>
      <c r="Q70" s="379">
        <v>0</v>
      </c>
      <c r="R70" s="223">
        <v>0</v>
      </c>
      <c r="S70" s="381">
        <v>500000</v>
      </c>
      <c r="T70" s="219" t="s">
        <v>752</v>
      </c>
      <c r="U70" s="380">
        <v>0</v>
      </c>
      <c r="V70" s="222">
        <v>0</v>
      </c>
      <c r="W70" s="223">
        <v>0</v>
      </c>
      <c r="X70" s="225">
        <f>U70</f>
        <v>0</v>
      </c>
      <c r="Y70" s="217" t="s">
        <v>800</v>
      </c>
      <c r="Z70" s="229">
        <v>80</v>
      </c>
      <c r="AA70" s="217" t="s">
        <v>603</v>
      </c>
    </row>
    <row r="71" spans="3:27" ht="49.5" customHeight="1">
      <c r="C71" s="505" t="s">
        <v>837</v>
      </c>
      <c r="D71" s="377" t="s">
        <v>686</v>
      </c>
      <c r="E71" s="219" t="s">
        <v>599</v>
      </c>
      <c r="F71" s="219">
        <v>178</v>
      </c>
      <c r="G71" s="219" t="s">
        <v>647</v>
      </c>
      <c r="H71" s="219" t="s">
        <v>601</v>
      </c>
      <c r="I71" s="220">
        <v>0</v>
      </c>
      <c r="J71" s="228"/>
      <c r="K71" s="228"/>
      <c r="L71" s="220">
        <v>1</v>
      </c>
      <c r="M71" s="230"/>
      <c r="N71" s="221"/>
      <c r="O71" s="219" t="s">
        <v>752</v>
      </c>
      <c r="P71" s="381"/>
      <c r="Q71" s="379"/>
      <c r="R71" s="223"/>
      <c r="S71" s="381"/>
      <c r="T71" s="219"/>
      <c r="U71" s="380">
        <v>622175.28</v>
      </c>
      <c r="V71" s="222"/>
      <c r="W71" s="223"/>
      <c r="X71" s="225"/>
      <c r="Y71" s="217"/>
      <c r="Z71" s="229"/>
      <c r="AA71" s="217" t="s">
        <v>607</v>
      </c>
    </row>
    <row r="72" spans="3:27" ht="49.5" customHeight="1">
      <c r="C72" s="505" t="s">
        <v>886</v>
      </c>
      <c r="D72" s="377" t="s">
        <v>740</v>
      </c>
      <c r="E72" s="219" t="s">
        <v>599</v>
      </c>
      <c r="F72" s="219">
        <v>178</v>
      </c>
      <c r="G72" s="219" t="s">
        <v>647</v>
      </c>
      <c r="H72" s="219" t="s">
        <v>601</v>
      </c>
      <c r="I72" s="220">
        <v>0</v>
      </c>
      <c r="J72" s="228"/>
      <c r="K72" s="228"/>
      <c r="L72" s="220">
        <v>1</v>
      </c>
      <c r="M72" s="230"/>
      <c r="N72" s="221"/>
      <c r="O72" s="219" t="s">
        <v>752</v>
      </c>
      <c r="P72" s="381"/>
      <c r="Q72" s="379"/>
      <c r="R72" s="223"/>
      <c r="S72" s="381"/>
      <c r="T72" s="219"/>
      <c r="U72" s="380">
        <v>8059.98</v>
      </c>
      <c r="V72" s="222"/>
      <c r="W72" s="223"/>
      <c r="X72" s="225"/>
      <c r="Y72" s="217"/>
      <c r="Z72" s="229"/>
      <c r="AA72" s="217" t="s">
        <v>607</v>
      </c>
    </row>
    <row r="73" spans="3:27" ht="49.5" customHeight="1">
      <c r="C73" s="504" t="s">
        <v>511</v>
      </c>
      <c r="D73" s="377"/>
      <c r="E73" s="219"/>
      <c r="F73" s="219"/>
      <c r="G73" s="219"/>
      <c r="H73" s="219"/>
      <c r="I73" s="220"/>
      <c r="J73" s="221"/>
      <c r="K73" s="221"/>
      <c r="L73" s="220"/>
      <c r="M73" s="221"/>
      <c r="N73" s="221"/>
      <c r="O73" s="219"/>
      <c r="P73" s="380"/>
      <c r="Q73" s="379"/>
      <c r="R73" s="223"/>
      <c r="S73" s="224"/>
      <c r="T73" s="219"/>
      <c r="U73" s="380"/>
      <c r="V73" s="222"/>
      <c r="W73" s="223"/>
      <c r="X73" s="225"/>
      <c r="Y73" s="217"/>
      <c r="Z73" s="229"/>
      <c r="AA73" s="217"/>
    </row>
    <row r="74" spans="3:27" ht="49.5" customHeight="1">
      <c r="C74" s="505" t="s">
        <v>803</v>
      </c>
      <c r="D74" s="377" t="s">
        <v>652</v>
      </c>
      <c r="E74" s="219" t="s">
        <v>608</v>
      </c>
      <c r="F74" s="219">
        <v>201</v>
      </c>
      <c r="G74" s="219" t="s">
        <v>647</v>
      </c>
      <c r="H74" s="219" t="s">
        <v>601</v>
      </c>
      <c r="I74" s="220">
        <v>0</v>
      </c>
      <c r="J74" s="230"/>
      <c r="K74" s="230"/>
      <c r="L74" s="220">
        <f>U74/S74</f>
        <v>0</v>
      </c>
      <c r="M74" s="230"/>
      <c r="N74" s="221"/>
      <c r="O74" s="219" t="s">
        <v>752</v>
      </c>
      <c r="P74" s="382">
        <v>600000</v>
      </c>
      <c r="Q74" s="379">
        <v>0</v>
      </c>
      <c r="R74" s="223">
        <v>0</v>
      </c>
      <c r="S74" s="224">
        <f>SUM(P74:R74)</f>
        <v>600000</v>
      </c>
      <c r="T74" s="219" t="s">
        <v>752</v>
      </c>
      <c r="U74" s="380">
        <v>0</v>
      </c>
      <c r="V74" s="222">
        <v>0</v>
      </c>
      <c r="W74" s="223">
        <v>0</v>
      </c>
      <c r="X74" s="225">
        <f t="shared" si="5"/>
        <v>0</v>
      </c>
      <c r="Y74" s="217" t="s">
        <v>804</v>
      </c>
      <c r="Z74" s="229">
        <v>4</v>
      </c>
      <c r="AA74" s="217" t="s">
        <v>603</v>
      </c>
    </row>
    <row r="75" spans="3:27" ht="49.5" customHeight="1">
      <c r="C75" s="505" t="s">
        <v>805</v>
      </c>
      <c r="D75" s="377" t="s">
        <v>806</v>
      </c>
      <c r="E75" s="219" t="s">
        <v>608</v>
      </c>
      <c r="F75" s="219">
        <v>225</v>
      </c>
      <c r="G75" s="219" t="s">
        <v>647</v>
      </c>
      <c r="H75" s="219" t="s">
        <v>601</v>
      </c>
      <c r="I75" s="220">
        <v>0</v>
      </c>
      <c r="J75" s="221"/>
      <c r="K75" s="219"/>
      <c r="L75" s="220">
        <f>U75/S75</f>
        <v>0.49468091666666664</v>
      </c>
      <c r="M75" s="221"/>
      <c r="N75" s="221"/>
      <c r="O75" s="219" t="s">
        <v>752</v>
      </c>
      <c r="P75" s="378">
        <v>120000</v>
      </c>
      <c r="Q75" s="379">
        <v>0</v>
      </c>
      <c r="R75" s="223">
        <v>0</v>
      </c>
      <c r="S75" s="224">
        <f>SUM(P75:R75)</f>
        <v>120000</v>
      </c>
      <c r="T75" s="219" t="s">
        <v>752</v>
      </c>
      <c r="U75" s="380">
        <v>59361.71</v>
      </c>
      <c r="V75" s="222">
        <v>0</v>
      </c>
      <c r="W75" s="223">
        <v>0</v>
      </c>
      <c r="X75" s="225">
        <f t="shared" si="5"/>
        <v>59361.71</v>
      </c>
      <c r="Y75" s="217" t="s">
        <v>807</v>
      </c>
      <c r="Z75" s="226">
        <v>1</v>
      </c>
      <c r="AA75" s="217" t="s">
        <v>607</v>
      </c>
    </row>
    <row r="76" spans="2:27" ht="49.5" customHeight="1">
      <c r="B76" s="167" t="s">
        <v>651</v>
      </c>
      <c r="C76" s="505" t="s">
        <v>808</v>
      </c>
      <c r="D76" s="377" t="s">
        <v>809</v>
      </c>
      <c r="E76" s="219" t="s">
        <v>608</v>
      </c>
      <c r="F76" s="219">
        <v>58</v>
      </c>
      <c r="G76" s="219" t="s">
        <v>647</v>
      </c>
      <c r="H76" s="219" t="s">
        <v>601</v>
      </c>
      <c r="I76" s="220">
        <v>0</v>
      </c>
      <c r="J76" s="219"/>
      <c r="K76" s="219"/>
      <c r="L76" s="220">
        <f>U76/S76</f>
        <v>0.4313974444444444</v>
      </c>
      <c r="M76" s="221" t="s">
        <v>810</v>
      </c>
      <c r="N76" s="221"/>
      <c r="O76" s="219" t="s">
        <v>752</v>
      </c>
      <c r="P76" s="381">
        <v>180000</v>
      </c>
      <c r="Q76" s="379">
        <v>0</v>
      </c>
      <c r="R76" s="223">
        <v>0</v>
      </c>
      <c r="S76" s="224">
        <f>SUM(P76:R76)</f>
        <v>180000</v>
      </c>
      <c r="T76" s="219" t="s">
        <v>752</v>
      </c>
      <c r="U76" s="380">
        <v>77651.54</v>
      </c>
      <c r="V76" s="222">
        <v>0</v>
      </c>
      <c r="W76" s="223">
        <v>0</v>
      </c>
      <c r="X76" s="225">
        <f t="shared" si="5"/>
        <v>77651.54</v>
      </c>
      <c r="Y76" s="217" t="s">
        <v>807</v>
      </c>
      <c r="Z76" s="226">
        <v>1</v>
      </c>
      <c r="AA76" s="217" t="s">
        <v>607</v>
      </c>
    </row>
    <row r="77" spans="2:27" ht="49.5" customHeight="1">
      <c r="B77" s="167" t="s">
        <v>653</v>
      </c>
      <c r="C77" s="505" t="s">
        <v>805</v>
      </c>
      <c r="D77" s="377" t="s">
        <v>636</v>
      </c>
      <c r="E77" s="218" t="s">
        <v>608</v>
      </c>
      <c r="F77" s="218">
        <v>81</v>
      </c>
      <c r="G77" s="219" t="s">
        <v>647</v>
      </c>
      <c r="H77" s="219" t="s">
        <v>601</v>
      </c>
      <c r="I77" s="220">
        <v>0</v>
      </c>
      <c r="J77" s="221"/>
      <c r="K77" s="221"/>
      <c r="L77" s="220">
        <f>U77/S77</f>
        <v>0.53107</v>
      </c>
      <c r="M77" s="221"/>
      <c r="N77" s="221"/>
      <c r="O77" s="219" t="s">
        <v>752</v>
      </c>
      <c r="P77" s="382">
        <v>100000</v>
      </c>
      <c r="Q77" s="379">
        <v>0</v>
      </c>
      <c r="R77" s="223">
        <v>0</v>
      </c>
      <c r="S77" s="224">
        <f>SUM(P77:R77)</f>
        <v>100000</v>
      </c>
      <c r="T77" s="219" t="s">
        <v>752</v>
      </c>
      <c r="U77" s="380">
        <v>53107</v>
      </c>
      <c r="V77" s="222">
        <v>0</v>
      </c>
      <c r="W77" s="223">
        <v>0</v>
      </c>
      <c r="X77" s="225">
        <f t="shared" si="5"/>
        <v>53107</v>
      </c>
      <c r="Y77" s="217" t="s">
        <v>807</v>
      </c>
      <c r="Z77" s="226">
        <v>1</v>
      </c>
      <c r="AA77" s="217" t="s">
        <v>607</v>
      </c>
    </row>
    <row r="78" spans="2:27" ht="49.5" customHeight="1">
      <c r="B78" s="167" t="s">
        <v>654</v>
      </c>
      <c r="C78" s="505" t="s">
        <v>811</v>
      </c>
      <c r="D78" s="377" t="s">
        <v>812</v>
      </c>
      <c r="E78" s="218" t="s">
        <v>599</v>
      </c>
      <c r="F78" s="218">
        <v>70</v>
      </c>
      <c r="G78" s="219" t="s">
        <v>647</v>
      </c>
      <c r="H78" s="219" t="s">
        <v>601</v>
      </c>
      <c r="I78" s="220">
        <v>0</v>
      </c>
      <c r="J78" s="221"/>
      <c r="K78" s="221"/>
      <c r="L78" s="220">
        <f>U78/S78</f>
        <v>0.6023225833333334</v>
      </c>
      <c r="M78" s="221"/>
      <c r="N78" s="221"/>
      <c r="O78" s="219" t="s">
        <v>752</v>
      </c>
      <c r="P78" s="378">
        <v>120000</v>
      </c>
      <c r="Q78" s="379">
        <v>0</v>
      </c>
      <c r="R78" s="223">
        <v>0</v>
      </c>
      <c r="S78" s="224">
        <f>SUM(P78:R78)</f>
        <v>120000</v>
      </c>
      <c r="T78" s="219" t="s">
        <v>752</v>
      </c>
      <c r="U78" s="380">
        <v>72278.71</v>
      </c>
      <c r="V78" s="222">
        <v>0</v>
      </c>
      <c r="W78" s="223">
        <v>0</v>
      </c>
      <c r="X78" s="225">
        <f>U78</f>
        <v>72278.71</v>
      </c>
      <c r="Y78" s="217" t="s">
        <v>807</v>
      </c>
      <c r="Z78" s="226">
        <v>1</v>
      </c>
      <c r="AA78" s="217" t="s">
        <v>607</v>
      </c>
    </row>
    <row r="79" spans="3:27" ht="49.5" customHeight="1">
      <c r="C79" s="504" t="s">
        <v>657</v>
      </c>
      <c r="D79" s="377"/>
      <c r="E79" s="218"/>
      <c r="F79" s="218"/>
      <c r="G79" s="219"/>
      <c r="H79" s="219"/>
      <c r="I79" s="220"/>
      <c r="J79" s="221"/>
      <c r="K79" s="221"/>
      <c r="L79" s="220"/>
      <c r="M79" s="221"/>
      <c r="N79" s="221"/>
      <c r="O79" s="219"/>
      <c r="P79" s="380"/>
      <c r="Q79" s="379"/>
      <c r="R79" s="223"/>
      <c r="S79" s="224"/>
      <c r="T79" s="219"/>
      <c r="U79" s="380"/>
      <c r="V79" s="222"/>
      <c r="W79" s="223"/>
      <c r="X79" s="225"/>
      <c r="Y79" s="217"/>
      <c r="Z79" s="232"/>
      <c r="AA79" s="217"/>
    </row>
    <row r="80" spans="3:27" ht="49.5" customHeight="1">
      <c r="C80" s="260" t="s">
        <v>813</v>
      </c>
      <c r="D80" s="377" t="s">
        <v>686</v>
      </c>
      <c r="E80" s="218" t="s">
        <v>599</v>
      </c>
      <c r="F80" s="218"/>
      <c r="G80" s="219"/>
      <c r="H80" s="219" t="s">
        <v>601</v>
      </c>
      <c r="I80" s="220">
        <v>0</v>
      </c>
      <c r="J80" s="221"/>
      <c r="K80" s="221"/>
      <c r="L80" s="220">
        <v>0</v>
      </c>
      <c r="M80" s="221"/>
      <c r="N80" s="221"/>
      <c r="O80" s="219" t="s">
        <v>752</v>
      </c>
      <c r="P80" s="378">
        <v>200000</v>
      </c>
      <c r="Q80" s="379">
        <v>0</v>
      </c>
      <c r="R80" s="223">
        <v>0</v>
      </c>
      <c r="S80" s="224">
        <f>SUM(P80:R80)</f>
        <v>200000</v>
      </c>
      <c r="T80" s="219" t="s">
        <v>752</v>
      </c>
      <c r="U80" s="380">
        <v>0</v>
      </c>
      <c r="V80" s="222">
        <v>0</v>
      </c>
      <c r="W80" s="223">
        <v>0</v>
      </c>
      <c r="X80" s="225">
        <f t="shared" si="5"/>
        <v>0</v>
      </c>
      <c r="Y80" s="217" t="s">
        <v>659</v>
      </c>
      <c r="Z80" s="232">
        <v>150</v>
      </c>
      <c r="AA80" s="217" t="s">
        <v>603</v>
      </c>
    </row>
    <row r="81" spans="2:27" ht="49.5" customHeight="1">
      <c r="B81" s="167" t="s">
        <v>658</v>
      </c>
      <c r="C81" s="505" t="s">
        <v>814</v>
      </c>
      <c r="D81" s="377" t="s">
        <v>656</v>
      </c>
      <c r="E81" s="218" t="s">
        <v>621</v>
      </c>
      <c r="F81" s="218">
        <v>219</v>
      </c>
      <c r="G81" s="219" t="s">
        <v>647</v>
      </c>
      <c r="H81" s="219" t="s">
        <v>601</v>
      </c>
      <c r="I81" s="220">
        <v>0</v>
      </c>
      <c r="J81" s="228"/>
      <c r="K81" s="228"/>
      <c r="L81" s="220">
        <f>U81/S81</f>
        <v>1</v>
      </c>
      <c r="M81" s="221"/>
      <c r="N81" s="221"/>
      <c r="O81" s="219" t="s">
        <v>752</v>
      </c>
      <c r="P81" s="381">
        <v>35000</v>
      </c>
      <c r="Q81" s="379">
        <v>0</v>
      </c>
      <c r="R81" s="223">
        <v>0</v>
      </c>
      <c r="S81" s="381">
        <v>35000</v>
      </c>
      <c r="T81" s="219" t="s">
        <v>752</v>
      </c>
      <c r="U81" s="380">
        <v>35000</v>
      </c>
      <c r="V81" s="222">
        <v>0</v>
      </c>
      <c r="W81" s="223">
        <v>0</v>
      </c>
      <c r="X81" s="225">
        <f t="shared" si="5"/>
        <v>35000</v>
      </c>
      <c r="Y81" s="217" t="s">
        <v>659</v>
      </c>
      <c r="Z81" s="232">
        <v>40</v>
      </c>
      <c r="AA81" s="217" t="s">
        <v>607</v>
      </c>
    </row>
    <row r="82" spans="2:27" ht="49.5" customHeight="1">
      <c r="B82" s="167" t="s">
        <v>660</v>
      </c>
      <c r="C82" s="505" t="s">
        <v>815</v>
      </c>
      <c r="D82" s="377" t="s">
        <v>816</v>
      </c>
      <c r="E82" s="218" t="s">
        <v>608</v>
      </c>
      <c r="F82" s="218">
        <v>407</v>
      </c>
      <c r="G82" s="219" t="s">
        <v>647</v>
      </c>
      <c r="H82" s="219" t="s">
        <v>601</v>
      </c>
      <c r="I82" s="220">
        <f>U82/S82</f>
        <v>1</v>
      </c>
      <c r="J82" s="228"/>
      <c r="K82" s="228"/>
      <c r="L82" s="220">
        <f>U82/S82</f>
        <v>1</v>
      </c>
      <c r="M82" s="221"/>
      <c r="N82" s="221"/>
      <c r="O82" s="219" t="s">
        <v>752</v>
      </c>
      <c r="P82" s="381">
        <v>35000</v>
      </c>
      <c r="Q82" s="379">
        <v>0</v>
      </c>
      <c r="R82" s="223">
        <v>0</v>
      </c>
      <c r="S82" s="381">
        <v>35000</v>
      </c>
      <c r="T82" s="219" t="s">
        <v>752</v>
      </c>
      <c r="U82" s="380">
        <v>35000</v>
      </c>
      <c r="V82" s="222">
        <v>0</v>
      </c>
      <c r="W82" s="223">
        <v>0</v>
      </c>
      <c r="X82" s="225">
        <f t="shared" si="5"/>
        <v>35000</v>
      </c>
      <c r="Y82" s="217" t="s">
        <v>661</v>
      </c>
      <c r="Z82" s="233">
        <v>40</v>
      </c>
      <c r="AA82" s="217" t="s">
        <v>607</v>
      </c>
    </row>
    <row r="83" spans="2:27" ht="49.5" customHeight="1">
      <c r="B83" s="167" t="s">
        <v>662</v>
      </c>
      <c r="C83" s="505" t="s">
        <v>815</v>
      </c>
      <c r="D83" s="377" t="s">
        <v>817</v>
      </c>
      <c r="E83" s="218" t="s">
        <v>599</v>
      </c>
      <c r="F83" s="218">
        <v>185</v>
      </c>
      <c r="G83" s="219" t="s">
        <v>647</v>
      </c>
      <c r="H83" s="219" t="s">
        <v>601</v>
      </c>
      <c r="I83" s="220">
        <f>U83/S83</f>
        <v>1</v>
      </c>
      <c r="J83" s="228"/>
      <c r="K83" s="228"/>
      <c r="L83" s="220">
        <f>U83/S83</f>
        <v>1</v>
      </c>
      <c r="M83" s="221"/>
      <c r="N83" s="221"/>
      <c r="O83" s="219" t="s">
        <v>752</v>
      </c>
      <c r="P83" s="381">
        <v>30000</v>
      </c>
      <c r="Q83" s="379">
        <v>0</v>
      </c>
      <c r="R83" s="223">
        <v>0</v>
      </c>
      <c r="S83" s="381">
        <v>30000</v>
      </c>
      <c r="T83" s="219" t="s">
        <v>752</v>
      </c>
      <c r="U83" s="380">
        <v>30000</v>
      </c>
      <c r="V83" s="222">
        <v>0</v>
      </c>
      <c r="W83" s="223">
        <v>0</v>
      </c>
      <c r="X83" s="225">
        <f t="shared" si="5"/>
        <v>30000</v>
      </c>
      <c r="Y83" s="217" t="s">
        <v>661</v>
      </c>
      <c r="Z83" s="232">
        <v>48</v>
      </c>
      <c r="AA83" s="217" t="s">
        <v>607</v>
      </c>
    </row>
    <row r="84" spans="2:27" ht="49.5" customHeight="1">
      <c r="B84" s="234" t="s">
        <v>663</v>
      </c>
      <c r="C84" s="505" t="s">
        <v>815</v>
      </c>
      <c r="D84" s="377" t="s">
        <v>818</v>
      </c>
      <c r="E84" s="219" t="s">
        <v>608</v>
      </c>
      <c r="F84" s="219">
        <v>565</v>
      </c>
      <c r="G84" s="219" t="s">
        <v>647</v>
      </c>
      <c r="H84" s="219" t="s">
        <v>601</v>
      </c>
      <c r="I84" s="220">
        <v>0</v>
      </c>
      <c r="J84" s="228"/>
      <c r="K84" s="228"/>
      <c r="L84" s="220">
        <f>U84/S84</f>
        <v>0</v>
      </c>
      <c r="M84" s="221"/>
      <c r="N84" s="221"/>
      <c r="O84" s="219" t="s">
        <v>752</v>
      </c>
      <c r="P84" s="382">
        <v>25000</v>
      </c>
      <c r="Q84" s="379">
        <v>0</v>
      </c>
      <c r="R84" s="223">
        <v>0</v>
      </c>
      <c r="S84" s="382">
        <v>25000</v>
      </c>
      <c r="T84" s="219" t="s">
        <v>752</v>
      </c>
      <c r="U84" s="380">
        <v>0</v>
      </c>
      <c r="V84" s="222">
        <v>0</v>
      </c>
      <c r="W84" s="223">
        <v>0</v>
      </c>
      <c r="X84" s="225">
        <f>U84</f>
        <v>0</v>
      </c>
      <c r="Y84" s="217" t="s">
        <v>659</v>
      </c>
      <c r="Z84" s="229">
        <v>40</v>
      </c>
      <c r="AA84" s="217" t="s">
        <v>603</v>
      </c>
    </row>
    <row r="85" spans="3:27" ht="49.5" customHeight="1">
      <c r="C85" s="505" t="s">
        <v>819</v>
      </c>
      <c r="D85" s="377" t="s">
        <v>820</v>
      </c>
      <c r="E85" s="219"/>
      <c r="F85" s="219"/>
      <c r="G85" s="219"/>
      <c r="H85" s="219" t="s">
        <v>601</v>
      </c>
      <c r="I85" s="220">
        <v>0</v>
      </c>
      <c r="J85" s="221"/>
      <c r="K85" s="221"/>
      <c r="L85" s="220">
        <v>0</v>
      </c>
      <c r="M85" s="221"/>
      <c r="N85" s="221"/>
      <c r="O85" s="219" t="s">
        <v>752</v>
      </c>
      <c r="P85" s="381">
        <v>30000</v>
      </c>
      <c r="Q85" s="379">
        <v>0</v>
      </c>
      <c r="R85" s="223">
        <v>0</v>
      </c>
      <c r="S85" s="381">
        <v>30000</v>
      </c>
      <c r="T85" s="219" t="s">
        <v>752</v>
      </c>
      <c r="U85" s="380">
        <v>0</v>
      </c>
      <c r="V85" s="222">
        <v>0</v>
      </c>
      <c r="W85" s="223">
        <v>0</v>
      </c>
      <c r="X85" s="225">
        <f t="shared" si="5"/>
        <v>0</v>
      </c>
      <c r="Y85" s="217" t="s">
        <v>659</v>
      </c>
      <c r="Z85" s="229">
        <v>40</v>
      </c>
      <c r="AA85" s="217" t="s">
        <v>603</v>
      </c>
    </row>
    <row r="86" spans="2:27" ht="49.5" customHeight="1">
      <c r="B86" s="167" t="s">
        <v>664</v>
      </c>
      <c r="C86" s="505" t="s">
        <v>819</v>
      </c>
      <c r="D86" s="377" t="s">
        <v>783</v>
      </c>
      <c r="E86" s="235" t="s">
        <v>599</v>
      </c>
      <c r="F86" s="235">
        <v>2000</v>
      </c>
      <c r="G86" s="219" t="s">
        <v>647</v>
      </c>
      <c r="H86" s="219" t="s">
        <v>665</v>
      </c>
      <c r="I86" s="220">
        <v>0</v>
      </c>
      <c r="J86" s="228"/>
      <c r="K86" s="228"/>
      <c r="L86" s="220">
        <f>U86/S86</f>
        <v>0</v>
      </c>
      <c r="M86" s="221"/>
      <c r="N86" s="221"/>
      <c r="O86" s="219" t="s">
        <v>752</v>
      </c>
      <c r="P86" s="381">
        <v>30000</v>
      </c>
      <c r="Q86" s="379">
        <v>0</v>
      </c>
      <c r="R86" s="223">
        <v>0</v>
      </c>
      <c r="S86" s="381">
        <v>30000</v>
      </c>
      <c r="T86" s="219" t="s">
        <v>752</v>
      </c>
      <c r="U86" s="380">
        <v>0</v>
      </c>
      <c r="V86" s="222">
        <v>0</v>
      </c>
      <c r="W86" s="223">
        <v>0</v>
      </c>
      <c r="X86" s="225">
        <f t="shared" si="5"/>
        <v>0</v>
      </c>
      <c r="Y86" s="217" t="s">
        <v>659</v>
      </c>
      <c r="Z86" s="229">
        <v>40</v>
      </c>
      <c r="AA86" s="217" t="s">
        <v>603</v>
      </c>
    </row>
    <row r="87" spans="2:27" ht="49.5" customHeight="1">
      <c r="B87" s="167" t="s">
        <v>666</v>
      </c>
      <c r="C87" s="505" t="s">
        <v>819</v>
      </c>
      <c r="D87" s="377" t="s">
        <v>796</v>
      </c>
      <c r="E87" s="235" t="s">
        <v>599</v>
      </c>
      <c r="F87" s="235">
        <v>2000</v>
      </c>
      <c r="G87" s="219" t="s">
        <v>647</v>
      </c>
      <c r="H87" s="219" t="s">
        <v>665</v>
      </c>
      <c r="I87" s="220">
        <v>0</v>
      </c>
      <c r="J87" s="228"/>
      <c r="K87" s="228"/>
      <c r="L87" s="220">
        <f>U87/S87</f>
        <v>0</v>
      </c>
      <c r="M87" s="221"/>
      <c r="N87" s="221"/>
      <c r="O87" s="219" t="s">
        <v>752</v>
      </c>
      <c r="P87" s="381">
        <v>30000</v>
      </c>
      <c r="Q87" s="379">
        <v>0</v>
      </c>
      <c r="R87" s="223">
        <v>0</v>
      </c>
      <c r="S87" s="381">
        <v>30000</v>
      </c>
      <c r="T87" s="219" t="s">
        <v>752</v>
      </c>
      <c r="U87" s="380">
        <v>0</v>
      </c>
      <c r="V87" s="222">
        <v>0</v>
      </c>
      <c r="W87" s="223">
        <v>0</v>
      </c>
      <c r="X87" s="225">
        <f t="shared" si="5"/>
        <v>0</v>
      </c>
      <c r="Y87" s="217" t="s">
        <v>659</v>
      </c>
      <c r="Z87" s="229">
        <v>40</v>
      </c>
      <c r="AA87" s="217" t="s">
        <v>603</v>
      </c>
    </row>
    <row r="88" spans="3:27" ht="49.5" customHeight="1">
      <c r="C88" s="505" t="s">
        <v>821</v>
      </c>
      <c r="D88" s="377" t="s">
        <v>822</v>
      </c>
      <c r="E88" s="235" t="s">
        <v>608</v>
      </c>
      <c r="F88" s="235"/>
      <c r="G88" s="219"/>
      <c r="H88" s="219" t="s">
        <v>601</v>
      </c>
      <c r="I88" s="220">
        <v>0</v>
      </c>
      <c r="J88" s="228"/>
      <c r="K88" s="228"/>
      <c r="L88" s="220">
        <v>0</v>
      </c>
      <c r="M88" s="221"/>
      <c r="N88" s="221"/>
      <c r="O88" s="219" t="s">
        <v>752</v>
      </c>
      <c r="P88" s="381">
        <v>40000</v>
      </c>
      <c r="Q88" s="379">
        <v>0</v>
      </c>
      <c r="R88" s="223">
        <v>0</v>
      </c>
      <c r="S88" s="381">
        <v>40000</v>
      </c>
      <c r="T88" s="219" t="s">
        <v>752</v>
      </c>
      <c r="U88" s="380">
        <v>0</v>
      </c>
      <c r="V88" s="222">
        <v>0</v>
      </c>
      <c r="W88" s="223">
        <v>0</v>
      </c>
      <c r="X88" s="225">
        <f t="shared" si="5"/>
        <v>0</v>
      </c>
      <c r="Y88" s="217" t="s">
        <v>659</v>
      </c>
      <c r="Z88" s="229">
        <v>40</v>
      </c>
      <c r="AA88" s="217" t="s">
        <v>603</v>
      </c>
    </row>
    <row r="89" spans="3:27" ht="49.5" customHeight="1">
      <c r="C89" s="505" t="s">
        <v>814</v>
      </c>
      <c r="D89" s="377" t="s">
        <v>768</v>
      </c>
      <c r="E89" s="235" t="s">
        <v>599</v>
      </c>
      <c r="F89" s="235"/>
      <c r="G89" s="219"/>
      <c r="H89" s="219" t="s">
        <v>601</v>
      </c>
      <c r="I89" s="220">
        <v>0</v>
      </c>
      <c r="J89" s="228"/>
      <c r="K89" s="228"/>
      <c r="L89" s="220">
        <f>U89/S89</f>
        <v>1</v>
      </c>
      <c r="M89" s="221"/>
      <c r="N89" s="221"/>
      <c r="O89" s="219" t="s">
        <v>752</v>
      </c>
      <c r="P89" s="381">
        <v>40000</v>
      </c>
      <c r="Q89" s="379">
        <v>0</v>
      </c>
      <c r="R89" s="223">
        <v>0</v>
      </c>
      <c r="S89" s="381">
        <v>40000</v>
      </c>
      <c r="T89" s="219" t="s">
        <v>752</v>
      </c>
      <c r="U89" s="380">
        <v>40000</v>
      </c>
      <c r="V89" s="222">
        <v>0</v>
      </c>
      <c r="W89" s="223">
        <v>0</v>
      </c>
      <c r="X89" s="225">
        <f t="shared" si="5"/>
        <v>40000</v>
      </c>
      <c r="Y89" s="217" t="s">
        <v>659</v>
      </c>
      <c r="Z89" s="229">
        <v>40</v>
      </c>
      <c r="AA89" s="217" t="s">
        <v>607</v>
      </c>
    </row>
    <row r="90" spans="3:27" ht="49.5" customHeight="1">
      <c r="C90" s="505" t="s">
        <v>823</v>
      </c>
      <c r="D90" s="377" t="s">
        <v>613</v>
      </c>
      <c r="E90" s="235" t="s">
        <v>599</v>
      </c>
      <c r="F90" s="235"/>
      <c r="G90" s="219"/>
      <c r="H90" s="219" t="s">
        <v>601</v>
      </c>
      <c r="I90" s="220">
        <v>0</v>
      </c>
      <c r="J90" s="228"/>
      <c r="K90" s="228"/>
      <c r="L90" s="220">
        <f>U90/S90</f>
        <v>0</v>
      </c>
      <c r="M90" s="221"/>
      <c r="N90" s="221"/>
      <c r="O90" s="219" t="s">
        <v>752</v>
      </c>
      <c r="P90" s="381">
        <v>40000</v>
      </c>
      <c r="Q90" s="379">
        <v>0</v>
      </c>
      <c r="R90" s="223">
        <v>0</v>
      </c>
      <c r="S90" s="381">
        <v>40000</v>
      </c>
      <c r="T90" s="219" t="s">
        <v>752</v>
      </c>
      <c r="U90" s="380">
        <v>0</v>
      </c>
      <c r="V90" s="222">
        <v>0</v>
      </c>
      <c r="W90" s="223">
        <v>0</v>
      </c>
      <c r="X90" s="225">
        <f t="shared" si="5"/>
        <v>0</v>
      </c>
      <c r="Y90" s="217" t="s">
        <v>659</v>
      </c>
      <c r="Z90" s="229">
        <v>40</v>
      </c>
      <c r="AA90" s="217" t="s">
        <v>603</v>
      </c>
    </row>
    <row r="91" spans="3:27" ht="49.5" customHeight="1">
      <c r="C91" s="505" t="s">
        <v>823</v>
      </c>
      <c r="D91" s="377" t="s">
        <v>824</v>
      </c>
      <c r="E91" s="235" t="s">
        <v>599</v>
      </c>
      <c r="F91" s="235"/>
      <c r="G91" s="219"/>
      <c r="H91" s="219" t="s">
        <v>601</v>
      </c>
      <c r="I91" s="220">
        <v>0</v>
      </c>
      <c r="J91" s="228"/>
      <c r="K91" s="228"/>
      <c r="L91" s="220">
        <f>U91/S91</f>
        <v>0</v>
      </c>
      <c r="M91" s="221"/>
      <c r="N91" s="221"/>
      <c r="O91" s="219" t="s">
        <v>752</v>
      </c>
      <c r="P91" s="381">
        <v>40000</v>
      </c>
      <c r="Q91" s="379">
        <v>0</v>
      </c>
      <c r="R91" s="223">
        <v>0</v>
      </c>
      <c r="S91" s="381">
        <v>40000</v>
      </c>
      <c r="T91" s="219" t="s">
        <v>752</v>
      </c>
      <c r="U91" s="380">
        <v>0</v>
      </c>
      <c r="V91" s="222">
        <v>0</v>
      </c>
      <c r="W91" s="223">
        <v>0</v>
      </c>
      <c r="X91" s="225">
        <f t="shared" si="5"/>
        <v>0</v>
      </c>
      <c r="Y91" s="217" t="s">
        <v>659</v>
      </c>
      <c r="Z91" s="229">
        <v>40</v>
      </c>
      <c r="AA91" s="217" t="s">
        <v>603</v>
      </c>
    </row>
    <row r="92" spans="3:27" ht="49.5" customHeight="1">
      <c r="C92" s="505" t="s">
        <v>825</v>
      </c>
      <c r="D92" s="377" t="s">
        <v>689</v>
      </c>
      <c r="E92" s="235" t="s">
        <v>599</v>
      </c>
      <c r="F92" s="235"/>
      <c r="G92" s="219"/>
      <c r="H92" s="219" t="s">
        <v>601</v>
      </c>
      <c r="I92" s="220">
        <v>0</v>
      </c>
      <c r="J92" s="228"/>
      <c r="K92" s="228"/>
      <c r="L92" s="220">
        <f>U92/S92</f>
        <v>0</v>
      </c>
      <c r="M92" s="221"/>
      <c r="N92" s="221"/>
      <c r="O92" s="219" t="s">
        <v>752</v>
      </c>
      <c r="P92" s="381">
        <v>40000</v>
      </c>
      <c r="Q92" s="379">
        <v>0</v>
      </c>
      <c r="R92" s="223">
        <v>0</v>
      </c>
      <c r="S92" s="381">
        <v>40000</v>
      </c>
      <c r="T92" s="219" t="s">
        <v>752</v>
      </c>
      <c r="U92" s="380">
        <v>0</v>
      </c>
      <c r="V92" s="222">
        <v>0</v>
      </c>
      <c r="W92" s="223">
        <v>0</v>
      </c>
      <c r="X92" s="225">
        <f t="shared" si="5"/>
        <v>0</v>
      </c>
      <c r="Y92" s="217" t="s">
        <v>659</v>
      </c>
      <c r="Z92" s="229">
        <v>40</v>
      </c>
      <c r="AA92" s="217" t="s">
        <v>603</v>
      </c>
    </row>
    <row r="93" spans="3:27" ht="49.5" customHeight="1">
      <c r="C93" s="505" t="s">
        <v>826</v>
      </c>
      <c r="D93" s="377" t="s">
        <v>690</v>
      </c>
      <c r="E93" s="235" t="s">
        <v>599</v>
      </c>
      <c r="F93" s="235"/>
      <c r="G93" s="219"/>
      <c r="H93" s="219" t="s">
        <v>665</v>
      </c>
      <c r="I93" s="220">
        <v>0</v>
      </c>
      <c r="J93" s="228"/>
      <c r="K93" s="228"/>
      <c r="L93" s="220">
        <v>0</v>
      </c>
      <c r="M93" s="221"/>
      <c r="N93" s="221"/>
      <c r="O93" s="219" t="s">
        <v>752</v>
      </c>
      <c r="P93" s="381">
        <v>85000</v>
      </c>
      <c r="Q93" s="379">
        <v>0</v>
      </c>
      <c r="R93" s="223">
        <v>0</v>
      </c>
      <c r="S93" s="381">
        <v>85000</v>
      </c>
      <c r="T93" s="219" t="s">
        <v>752</v>
      </c>
      <c r="U93" s="380">
        <v>85000</v>
      </c>
      <c r="V93" s="222">
        <v>0</v>
      </c>
      <c r="W93" s="223">
        <v>0</v>
      </c>
      <c r="X93" s="225">
        <f t="shared" si="5"/>
        <v>85000</v>
      </c>
      <c r="Y93" s="217" t="s">
        <v>659</v>
      </c>
      <c r="Z93" s="229">
        <v>40</v>
      </c>
      <c r="AA93" s="217" t="s">
        <v>607</v>
      </c>
    </row>
    <row r="94" spans="3:27" ht="49.5" customHeight="1">
      <c r="C94" s="505" t="s">
        <v>827</v>
      </c>
      <c r="D94" s="377" t="s">
        <v>686</v>
      </c>
      <c r="E94" s="235" t="s">
        <v>599</v>
      </c>
      <c r="F94" s="235"/>
      <c r="G94" s="219"/>
      <c r="H94" s="219" t="s">
        <v>665</v>
      </c>
      <c r="I94" s="220">
        <v>0</v>
      </c>
      <c r="J94" s="228"/>
      <c r="K94" s="228"/>
      <c r="L94" s="220">
        <f>U94/S94</f>
        <v>0.8332679000000001</v>
      </c>
      <c r="M94" s="221"/>
      <c r="N94" s="221"/>
      <c r="O94" s="219" t="s">
        <v>752</v>
      </c>
      <c r="P94" s="381">
        <v>500000</v>
      </c>
      <c r="Q94" s="379">
        <v>0</v>
      </c>
      <c r="R94" s="223">
        <v>0</v>
      </c>
      <c r="S94" s="381">
        <v>500000</v>
      </c>
      <c r="T94" s="219" t="s">
        <v>752</v>
      </c>
      <c r="U94" s="380">
        <v>416633.95</v>
      </c>
      <c r="V94" s="222">
        <v>0</v>
      </c>
      <c r="W94" s="223">
        <v>0</v>
      </c>
      <c r="X94" s="225">
        <f t="shared" si="5"/>
        <v>416633.95</v>
      </c>
      <c r="Y94" s="217" t="s">
        <v>659</v>
      </c>
      <c r="Z94" s="229">
        <v>40</v>
      </c>
      <c r="AA94" s="217" t="s">
        <v>607</v>
      </c>
    </row>
    <row r="95" spans="3:27" ht="49.5" customHeight="1">
      <c r="C95" s="505" t="s">
        <v>828</v>
      </c>
      <c r="D95" s="377" t="s">
        <v>686</v>
      </c>
      <c r="E95" s="235" t="s">
        <v>599</v>
      </c>
      <c r="F95" s="235"/>
      <c r="G95" s="219"/>
      <c r="H95" s="219" t="s">
        <v>665</v>
      </c>
      <c r="I95" s="220">
        <v>0</v>
      </c>
      <c r="J95" s="228"/>
      <c r="K95" s="228"/>
      <c r="L95" s="220">
        <f>U95/S95</f>
        <v>0</v>
      </c>
      <c r="M95" s="221"/>
      <c r="N95" s="221"/>
      <c r="O95" s="219" t="s">
        <v>752</v>
      </c>
      <c r="P95" s="381">
        <v>350000</v>
      </c>
      <c r="Q95" s="379">
        <v>0</v>
      </c>
      <c r="R95" s="223">
        <v>0</v>
      </c>
      <c r="S95" s="381">
        <v>350000</v>
      </c>
      <c r="T95" s="219" t="s">
        <v>752</v>
      </c>
      <c r="U95" s="380">
        <v>0</v>
      </c>
      <c r="V95" s="222">
        <v>0</v>
      </c>
      <c r="W95" s="223">
        <v>0</v>
      </c>
      <c r="X95" s="225">
        <f t="shared" si="5"/>
        <v>0</v>
      </c>
      <c r="Y95" s="217" t="s">
        <v>659</v>
      </c>
      <c r="Z95" s="229">
        <v>40</v>
      </c>
      <c r="AA95" s="217" t="s">
        <v>603</v>
      </c>
    </row>
    <row r="96" spans="3:27" ht="49.5" customHeight="1">
      <c r="C96" s="505" t="s">
        <v>829</v>
      </c>
      <c r="D96" s="377" t="s">
        <v>830</v>
      </c>
      <c r="E96" s="235" t="s">
        <v>599</v>
      </c>
      <c r="F96" s="235"/>
      <c r="G96" s="219"/>
      <c r="H96" s="219" t="s">
        <v>601</v>
      </c>
      <c r="I96" s="220">
        <v>0</v>
      </c>
      <c r="J96" s="228"/>
      <c r="K96" s="228"/>
      <c r="L96" s="220">
        <f>U96/S96</f>
        <v>0</v>
      </c>
      <c r="M96" s="221"/>
      <c r="N96" s="221"/>
      <c r="O96" s="219" t="s">
        <v>752</v>
      </c>
      <c r="P96" s="381">
        <v>85000</v>
      </c>
      <c r="Q96" s="379">
        <v>0</v>
      </c>
      <c r="R96" s="223">
        <v>0</v>
      </c>
      <c r="S96" s="381">
        <v>85000</v>
      </c>
      <c r="T96" s="219" t="s">
        <v>752</v>
      </c>
      <c r="U96" s="380">
        <v>0</v>
      </c>
      <c r="V96" s="222">
        <v>0</v>
      </c>
      <c r="W96" s="223">
        <v>0</v>
      </c>
      <c r="X96" s="225">
        <f t="shared" si="5"/>
        <v>0</v>
      </c>
      <c r="Y96" s="217" t="s">
        <v>659</v>
      </c>
      <c r="Z96" s="229">
        <v>40</v>
      </c>
      <c r="AA96" s="217" t="s">
        <v>603</v>
      </c>
    </row>
    <row r="97" spans="3:27" ht="49.5" customHeight="1">
      <c r="C97" s="505" t="s">
        <v>829</v>
      </c>
      <c r="D97" s="377" t="s">
        <v>617</v>
      </c>
      <c r="E97" s="235" t="s">
        <v>599</v>
      </c>
      <c r="F97" s="235"/>
      <c r="G97" s="219"/>
      <c r="H97" s="219" t="s">
        <v>601</v>
      </c>
      <c r="I97" s="220">
        <v>0</v>
      </c>
      <c r="J97" s="228"/>
      <c r="K97" s="228"/>
      <c r="L97" s="220">
        <f>U97/S97</f>
        <v>0</v>
      </c>
      <c r="M97" s="221"/>
      <c r="N97" s="221"/>
      <c r="O97" s="219" t="s">
        <v>752</v>
      </c>
      <c r="P97" s="381">
        <v>85000</v>
      </c>
      <c r="Q97" s="379">
        <v>0</v>
      </c>
      <c r="R97" s="223">
        <v>0</v>
      </c>
      <c r="S97" s="381">
        <v>85000</v>
      </c>
      <c r="T97" s="219" t="s">
        <v>752</v>
      </c>
      <c r="U97" s="380">
        <v>0</v>
      </c>
      <c r="V97" s="222">
        <v>0</v>
      </c>
      <c r="W97" s="223">
        <v>0</v>
      </c>
      <c r="X97" s="225">
        <f t="shared" si="5"/>
        <v>0</v>
      </c>
      <c r="Y97" s="217" t="s">
        <v>659</v>
      </c>
      <c r="Z97" s="229">
        <v>40</v>
      </c>
      <c r="AA97" s="217" t="s">
        <v>603</v>
      </c>
    </row>
    <row r="98" spans="3:27" ht="49.5" customHeight="1">
      <c r="C98" s="505" t="s">
        <v>829</v>
      </c>
      <c r="D98" s="377" t="s">
        <v>831</v>
      </c>
      <c r="E98" s="235" t="s">
        <v>599</v>
      </c>
      <c r="F98" s="235"/>
      <c r="G98" s="219"/>
      <c r="H98" s="219" t="s">
        <v>601</v>
      </c>
      <c r="I98" s="220">
        <v>0</v>
      </c>
      <c r="J98" s="228"/>
      <c r="K98" s="228"/>
      <c r="L98" s="220">
        <v>0</v>
      </c>
      <c r="M98" s="221"/>
      <c r="N98" s="221"/>
      <c r="O98" s="219" t="s">
        <v>752</v>
      </c>
      <c r="P98" s="381">
        <v>85000</v>
      </c>
      <c r="Q98" s="379">
        <v>0</v>
      </c>
      <c r="R98" s="223">
        <v>0</v>
      </c>
      <c r="S98" s="381">
        <v>85000</v>
      </c>
      <c r="T98" s="219" t="s">
        <v>752</v>
      </c>
      <c r="U98" s="380">
        <v>0</v>
      </c>
      <c r="V98" s="222">
        <v>0</v>
      </c>
      <c r="W98" s="223">
        <v>0</v>
      </c>
      <c r="X98" s="225">
        <f t="shared" si="5"/>
        <v>0</v>
      </c>
      <c r="Y98" s="217" t="s">
        <v>659</v>
      </c>
      <c r="Z98" s="229">
        <v>40</v>
      </c>
      <c r="AA98" s="217" t="s">
        <v>603</v>
      </c>
    </row>
    <row r="99" spans="3:27" ht="49.5" customHeight="1">
      <c r="C99" s="505" t="s">
        <v>829</v>
      </c>
      <c r="D99" s="377" t="s">
        <v>832</v>
      </c>
      <c r="E99" s="235" t="s">
        <v>599</v>
      </c>
      <c r="F99" s="235"/>
      <c r="G99" s="219"/>
      <c r="H99" s="219" t="s">
        <v>601</v>
      </c>
      <c r="I99" s="220">
        <v>0</v>
      </c>
      <c r="J99" s="228"/>
      <c r="K99" s="228"/>
      <c r="L99" s="220">
        <f>U99/S99</f>
        <v>0</v>
      </c>
      <c r="M99" s="221"/>
      <c r="N99" s="221"/>
      <c r="O99" s="219" t="s">
        <v>752</v>
      </c>
      <c r="P99" s="381">
        <v>85000</v>
      </c>
      <c r="Q99" s="379">
        <v>0</v>
      </c>
      <c r="R99" s="223">
        <v>0</v>
      </c>
      <c r="S99" s="381">
        <v>85000</v>
      </c>
      <c r="T99" s="219" t="s">
        <v>752</v>
      </c>
      <c r="U99" s="380">
        <v>0</v>
      </c>
      <c r="V99" s="222">
        <v>0</v>
      </c>
      <c r="W99" s="223">
        <v>0</v>
      </c>
      <c r="X99" s="225">
        <f t="shared" si="5"/>
        <v>0</v>
      </c>
      <c r="Y99" s="217" t="s">
        <v>659</v>
      </c>
      <c r="Z99" s="229">
        <v>40</v>
      </c>
      <c r="AA99" s="217" t="s">
        <v>603</v>
      </c>
    </row>
    <row r="100" spans="3:27" ht="49.5" customHeight="1">
      <c r="C100" s="505" t="s">
        <v>833</v>
      </c>
      <c r="D100" s="377" t="s">
        <v>834</v>
      </c>
      <c r="E100" s="235" t="s">
        <v>599</v>
      </c>
      <c r="F100" s="235"/>
      <c r="G100" s="219"/>
      <c r="H100" s="219" t="s">
        <v>601</v>
      </c>
      <c r="I100" s="220">
        <v>0</v>
      </c>
      <c r="J100" s="228"/>
      <c r="K100" s="228"/>
      <c r="L100" s="220">
        <f>U100/S100</f>
        <v>0</v>
      </c>
      <c r="M100" s="221"/>
      <c r="N100" s="221"/>
      <c r="O100" s="219" t="s">
        <v>752</v>
      </c>
      <c r="P100" s="381">
        <v>85000</v>
      </c>
      <c r="Q100" s="379">
        <v>0</v>
      </c>
      <c r="R100" s="223">
        <v>0</v>
      </c>
      <c r="S100" s="381">
        <v>85000</v>
      </c>
      <c r="T100" s="219" t="s">
        <v>752</v>
      </c>
      <c r="U100" s="380">
        <v>0</v>
      </c>
      <c r="V100" s="222">
        <v>0</v>
      </c>
      <c r="W100" s="223">
        <v>0</v>
      </c>
      <c r="X100" s="225">
        <f t="shared" si="5"/>
        <v>0</v>
      </c>
      <c r="Y100" s="217" t="s">
        <v>659</v>
      </c>
      <c r="Z100" s="229">
        <v>40</v>
      </c>
      <c r="AA100" s="217" t="s">
        <v>603</v>
      </c>
    </row>
    <row r="101" spans="3:27" ht="49.5" customHeight="1">
      <c r="C101" s="505" t="s">
        <v>829</v>
      </c>
      <c r="D101" s="377" t="s">
        <v>688</v>
      </c>
      <c r="E101" s="235" t="s">
        <v>599</v>
      </c>
      <c r="F101" s="235"/>
      <c r="G101" s="219"/>
      <c r="H101" s="219" t="s">
        <v>665</v>
      </c>
      <c r="I101" s="220">
        <v>0</v>
      </c>
      <c r="J101" s="228"/>
      <c r="K101" s="228"/>
      <c r="L101" s="220">
        <v>0</v>
      </c>
      <c r="M101" s="221"/>
      <c r="N101" s="221"/>
      <c r="O101" s="219" t="s">
        <v>752</v>
      </c>
      <c r="P101" s="381">
        <v>85000</v>
      </c>
      <c r="Q101" s="379">
        <v>0</v>
      </c>
      <c r="R101" s="223">
        <v>0</v>
      </c>
      <c r="S101" s="381">
        <v>85000</v>
      </c>
      <c r="T101" s="219" t="s">
        <v>752</v>
      </c>
      <c r="U101" s="380">
        <v>0</v>
      </c>
      <c r="V101" s="222">
        <v>0</v>
      </c>
      <c r="W101" s="223">
        <v>0</v>
      </c>
      <c r="X101" s="225">
        <f t="shared" si="5"/>
        <v>0</v>
      </c>
      <c r="Y101" s="217" t="s">
        <v>659</v>
      </c>
      <c r="Z101" s="229">
        <v>40</v>
      </c>
      <c r="AA101" s="217" t="s">
        <v>603</v>
      </c>
    </row>
    <row r="102" spans="3:27" ht="49.5" customHeight="1">
      <c r="C102" s="505" t="s">
        <v>829</v>
      </c>
      <c r="D102" s="377" t="s">
        <v>835</v>
      </c>
      <c r="E102" s="235" t="s">
        <v>599</v>
      </c>
      <c r="F102" s="235"/>
      <c r="G102" s="219"/>
      <c r="H102" s="219" t="s">
        <v>665</v>
      </c>
      <c r="I102" s="220">
        <v>0</v>
      </c>
      <c r="J102" s="228"/>
      <c r="K102" s="228"/>
      <c r="L102" s="220">
        <f aca="true" t="shared" si="10" ref="L102:L109">U102/S102</f>
        <v>0</v>
      </c>
      <c r="M102" s="221"/>
      <c r="N102" s="221"/>
      <c r="O102" s="219" t="s">
        <v>752</v>
      </c>
      <c r="P102" s="381">
        <v>85000</v>
      </c>
      <c r="Q102" s="379">
        <v>0</v>
      </c>
      <c r="R102" s="223">
        <v>0</v>
      </c>
      <c r="S102" s="381">
        <v>85000</v>
      </c>
      <c r="T102" s="219" t="s">
        <v>752</v>
      </c>
      <c r="U102" s="380">
        <v>0</v>
      </c>
      <c r="V102" s="222">
        <v>0</v>
      </c>
      <c r="W102" s="223">
        <v>0</v>
      </c>
      <c r="X102" s="225">
        <f>U102</f>
        <v>0</v>
      </c>
      <c r="Y102" s="217" t="s">
        <v>659</v>
      </c>
      <c r="Z102" s="229">
        <v>40</v>
      </c>
      <c r="AA102" s="217" t="s">
        <v>603</v>
      </c>
    </row>
    <row r="103" spans="3:27" ht="49.5" customHeight="1">
      <c r="C103" s="505" t="s">
        <v>829</v>
      </c>
      <c r="D103" s="377" t="s">
        <v>650</v>
      </c>
      <c r="E103" s="235" t="s">
        <v>608</v>
      </c>
      <c r="F103" s="235"/>
      <c r="G103" s="219"/>
      <c r="H103" s="219" t="s">
        <v>601</v>
      </c>
      <c r="I103" s="220">
        <v>0</v>
      </c>
      <c r="J103" s="228"/>
      <c r="K103" s="228"/>
      <c r="L103" s="220">
        <f t="shared" si="10"/>
        <v>0</v>
      </c>
      <c r="M103" s="221"/>
      <c r="N103" s="221"/>
      <c r="O103" s="219" t="s">
        <v>752</v>
      </c>
      <c r="P103" s="381">
        <v>85000</v>
      </c>
      <c r="Q103" s="379">
        <v>0</v>
      </c>
      <c r="R103" s="223">
        <v>0</v>
      </c>
      <c r="S103" s="381">
        <v>85000</v>
      </c>
      <c r="T103" s="219" t="s">
        <v>752</v>
      </c>
      <c r="U103" s="380">
        <v>0</v>
      </c>
      <c r="V103" s="222">
        <v>0</v>
      </c>
      <c r="W103" s="223">
        <v>0</v>
      </c>
      <c r="X103" s="225">
        <f>U103</f>
        <v>0</v>
      </c>
      <c r="Y103" s="217" t="s">
        <v>659</v>
      </c>
      <c r="Z103" s="229">
        <v>40</v>
      </c>
      <c r="AA103" s="217" t="s">
        <v>603</v>
      </c>
    </row>
    <row r="104" spans="3:27" ht="49.5" customHeight="1">
      <c r="C104" s="505" t="s">
        <v>829</v>
      </c>
      <c r="D104" s="377" t="s">
        <v>631</v>
      </c>
      <c r="E104" s="235" t="s">
        <v>599</v>
      </c>
      <c r="F104" s="235"/>
      <c r="G104" s="219"/>
      <c r="H104" s="219" t="s">
        <v>601</v>
      </c>
      <c r="I104" s="220">
        <v>0</v>
      </c>
      <c r="J104" s="228"/>
      <c r="K104" s="228"/>
      <c r="L104" s="220">
        <f t="shared" si="10"/>
        <v>0</v>
      </c>
      <c r="M104" s="221"/>
      <c r="N104" s="221"/>
      <c r="O104" s="219" t="s">
        <v>752</v>
      </c>
      <c r="P104" s="381">
        <v>85000</v>
      </c>
      <c r="Q104" s="379">
        <v>0</v>
      </c>
      <c r="R104" s="223">
        <v>0</v>
      </c>
      <c r="S104" s="381">
        <v>85000</v>
      </c>
      <c r="T104" s="219" t="s">
        <v>752</v>
      </c>
      <c r="U104" s="380">
        <v>0</v>
      </c>
      <c r="V104" s="222">
        <v>0</v>
      </c>
      <c r="W104" s="223">
        <v>0</v>
      </c>
      <c r="X104" s="225">
        <f>U104</f>
        <v>0</v>
      </c>
      <c r="Y104" s="217" t="s">
        <v>659</v>
      </c>
      <c r="Z104" s="229">
        <v>40</v>
      </c>
      <c r="AA104" s="217" t="s">
        <v>603</v>
      </c>
    </row>
    <row r="105" spans="3:27" ht="49.5" customHeight="1">
      <c r="C105" s="505" t="s">
        <v>829</v>
      </c>
      <c r="D105" s="377" t="s">
        <v>779</v>
      </c>
      <c r="E105" s="235" t="s">
        <v>599</v>
      </c>
      <c r="F105" s="235"/>
      <c r="G105" s="219"/>
      <c r="H105" s="219" t="s">
        <v>665</v>
      </c>
      <c r="I105" s="220">
        <v>0</v>
      </c>
      <c r="J105" s="228"/>
      <c r="K105" s="228"/>
      <c r="L105" s="220">
        <f t="shared" si="10"/>
        <v>0</v>
      </c>
      <c r="M105" s="221"/>
      <c r="N105" s="221"/>
      <c r="O105" s="219" t="s">
        <v>752</v>
      </c>
      <c r="P105" s="381">
        <v>85000</v>
      </c>
      <c r="Q105" s="379">
        <v>0</v>
      </c>
      <c r="R105" s="223">
        <v>0</v>
      </c>
      <c r="S105" s="381">
        <v>85000</v>
      </c>
      <c r="T105" s="219" t="s">
        <v>752</v>
      </c>
      <c r="U105" s="380">
        <v>0</v>
      </c>
      <c r="V105" s="222">
        <v>0</v>
      </c>
      <c r="W105" s="223">
        <v>0</v>
      </c>
      <c r="X105" s="225">
        <f>U105</f>
        <v>0</v>
      </c>
      <c r="Y105" s="217" t="s">
        <v>659</v>
      </c>
      <c r="Z105" s="229">
        <v>40</v>
      </c>
      <c r="AA105" s="217" t="s">
        <v>603</v>
      </c>
    </row>
    <row r="106" spans="3:27" ht="49.5" customHeight="1">
      <c r="C106" s="505" t="s">
        <v>829</v>
      </c>
      <c r="D106" s="377" t="s">
        <v>836</v>
      </c>
      <c r="E106" s="235" t="s">
        <v>608</v>
      </c>
      <c r="F106" s="235"/>
      <c r="G106" s="219"/>
      <c r="H106" s="219" t="s">
        <v>665</v>
      </c>
      <c r="I106" s="220">
        <v>0</v>
      </c>
      <c r="J106" s="228"/>
      <c r="K106" s="228"/>
      <c r="L106" s="220">
        <f t="shared" si="10"/>
        <v>0</v>
      </c>
      <c r="M106" s="221"/>
      <c r="N106" s="221"/>
      <c r="O106" s="219" t="s">
        <v>752</v>
      </c>
      <c r="P106" s="381">
        <v>85000</v>
      </c>
      <c r="Q106" s="379">
        <v>0</v>
      </c>
      <c r="R106" s="223">
        <v>0</v>
      </c>
      <c r="S106" s="381">
        <v>85000</v>
      </c>
      <c r="T106" s="219" t="s">
        <v>752</v>
      </c>
      <c r="U106" s="380">
        <v>0</v>
      </c>
      <c r="V106" s="222">
        <v>0</v>
      </c>
      <c r="W106" s="223">
        <v>0</v>
      </c>
      <c r="X106" s="225">
        <f>U106</f>
        <v>0</v>
      </c>
      <c r="Y106" s="217" t="s">
        <v>659</v>
      </c>
      <c r="Z106" s="229">
        <v>40</v>
      </c>
      <c r="AA106" s="217" t="s">
        <v>603</v>
      </c>
    </row>
    <row r="107" spans="3:27" ht="49.5" customHeight="1">
      <c r="C107" s="505" t="s">
        <v>837</v>
      </c>
      <c r="D107" s="377" t="s">
        <v>686</v>
      </c>
      <c r="E107" s="235" t="s">
        <v>599</v>
      </c>
      <c r="F107" s="235"/>
      <c r="G107" s="219"/>
      <c r="H107" s="219" t="s">
        <v>665</v>
      </c>
      <c r="I107" s="220">
        <v>0</v>
      </c>
      <c r="J107" s="228"/>
      <c r="K107" s="228"/>
      <c r="L107" s="220">
        <f t="shared" si="10"/>
        <v>0</v>
      </c>
      <c r="M107" s="221"/>
      <c r="N107" s="221"/>
      <c r="O107" s="219" t="s">
        <v>752</v>
      </c>
      <c r="P107" s="381">
        <v>600000</v>
      </c>
      <c r="Q107" s="379">
        <v>0</v>
      </c>
      <c r="R107" s="223">
        <v>0</v>
      </c>
      <c r="S107" s="381">
        <v>600000</v>
      </c>
      <c r="T107" s="219" t="s">
        <v>752</v>
      </c>
      <c r="U107" s="380">
        <v>0</v>
      </c>
      <c r="V107" s="222">
        <v>0</v>
      </c>
      <c r="W107" s="223">
        <v>0</v>
      </c>
      <c r="X107" s="225">
        <f>U107</f>
        <v>0</v>
      </c>
      <c r="Y107" s="217" t="s">
        <v>659</v>
      </c>
      <c r="Z107" s="218">
        <v>400</v>
      </c>
      <c r="AA107" s="217" t="s">
        <v>603</v>
      </c>
    </row>
    <row r="108" spans="2:27" ht="139.5" customHeight="1">
      <c r="B108" s="167">
        <v>11</v>
      </c>
      <c r="C108" s="504" t="s">
        <v>667</v>
      </c>
      <c r="D108" s="377" t="s">
        <v>611</v>
      </c>
      <c r="E108" s="236" t="s">
        <v>606</v>
      </c>
      <c r="F108" s="236"/>
      <c r="G108" s="219"/>
      <c r="H108" s="219" t="s">
        <v>665</v>
      </c>
      <c r="I108" s="220">
        <v>0</v>
      </c>
      <c r="J108" s="221"/>
      <c r="K108" s="221"/>
      <c r="L108" s="220">
        <f t="shared" si="10"/>
        <v>1.1259756681953577</v>
      </c>
      <c r="M108" s="221"/>
      <c r="N108" s="221"/>
      <c r="O108" s="219" t="s">
        <v>752</v>
      </c>
      <c r="P108" s="394">
        <v>995405</v>
      </c>
      <c r="Q108" s="379">
        <v>0</v>
      </c>
      <c r="R108" s="223">
        <v>0</v>
      </c>
      <c r="S108" s="224">
        <f>SUM(P108:R108)</f>
        <v>995405</v>
      </c>
      <c r="T108" s="219" t="s">
        <v>752</v>
      </c>
      <c r="U108" s="380">
        <v>1120801.81</v>
      </c>
      <c r="V108" s="222">
        <v>0</v>
      </c>
      <c r="W108" s="223">
        <v>0</v>
      </c>
      <c r="X108" s="225">
        <f>U108</f>
        <v>1120801.81</v>
      </c>
      <c r="Y108" s="217" t="s">
        <v>668</v>
      </c>
      <c r="Z108" s="218"/>
      <c r="AA108" s="217" t="s">
        <v>838</v>
      </c>
    </row>
    <row r="109" spans="2:27" ht="49.5" customHeight="1">
      <c r="B109" s="167">
        <v>12</v>
      </c>
      <c r="C109" s="504" t="s">
        <v>669</v>
      </c>
      <c r="D109" s="377" t="s">
        <v>611</v>
      </c>
      <c r="E109" s="219" t="s">
        <v>606</v>
      </c>
      <c r="F109" s="219"/>
      <c r="G109" s="219"/>
      <c r="H109" s="219" t="s">
        <v>665</v>
      </c>
      <c r="I109" s="220">
        <v>0</v>
      </c>
      <c r="J109" s="219"/>
      <c r="K109" s="219"/>
      <c r="L109" s="220">
        <f t="shared" si="10"/>
        <v>0.17863376816303794</v>
      </c>
      <c r="M109" s="221"/>
      <c r="N109" s="221"/>
      <c r="O109" s="219" t="s">
        <v>752</v>
      </c>
      <c r="P109" s="380">
        <v>624689</v>
      </c>
      <c r="Q109" s="379">
        <v>0</v>
      </c>
      <c r="R109" s="223">
        <v>0</v>
      </c>
      <c r="S109" s="224">
        <f>SUM(P109:R109)</f>
        <v>624689</v>
      </c>
      <c r="T109" s="219" t="s">
        <v>752</v>
      </c>
      <c r="U109" s="380">
        <v>111590.55</v>
      </c>
      <c r="V109" s="222">
        <v>0</v>
      </c>
      <c r="W109" s="223">
        <v>0</v>
      </c>
      <c r="X109" s="225">
        <f>U109</f>
        <v>111590.55</v>
      </c>
      <c r="Y109" s="217" t="s">
        <v>668</v>
      </c>
      <c r="Z109" s="233">
        <v>4500</v>
      </c>
      <c r="AA109" s="217" t="s">
        <v>607</v>
      </c>
    </row>
    <row r="110" spans="3:27" ht="11.25">
      <c r="C110" s="237"/>
      <c r="D110" s="238"/>
      <c r="E110" s="239"/>
      <c r="F110" s="239"/>
      <c r="G110" s="239"/>
      <c r="H110" s="239"/>
      <c r="I110" s="240"/>
      <c r="J110" s="239"/>
      <c r="K110" s="239"/>
      <c r="L110" s="240"/>
      <c r="M110" s="241"/>
      <c r="N110" s="241"/>
      <c r="O110" s="239"/>
      <c r="P110" s="511"/>
      <c r="Q110" s="242"/>
      <c r="R110" s="243"/>
      <c r="S110" s="244"/>
      <c r="T110" s="239"/>
      <c r="U110" s="511"/>
      <c r="V110" s="242"/>
      <c r="W110" s="243"/>
      <c r="X110" s="245"/>
      <c r="Y110" s="238"/>
      <c r="Z110" s="246"/>
      <c r="AA110" s="238"/>
    </row>
    <row r="111" spans="16:21" ht="11.25">
      <c r="P111" s="512"/>
      <c r="U111" s="512"/>
    </row>
    <row r="112" spans="2:27" ht="13.5">
      <c r="B112" s="20" t="s">
        <v>30</v>
      </c>
      <c r="C112" s="513"/>
      <c r="D112" s="513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 s="97" t="s">
        <v>179</v>
      </c>
      <c r="X112"/>
      <c r="Y112"/>
      <c r="Z112"/>
      <c r="AA112"/>
    </row>
    <row r="113" spans="2:27" ht="12.75">
      <c r="B113" s="21" t="s">
        <v>193</v>
      </c>
      <c r="C113" s="513"/>
      <c r="D113" s="5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2:27" ht="12.75">
      <c r="B114" s="21" t="s">
        <v>153</v>
      </c>
      <c r="C114" s="513"/>
      <c r="D114" s="513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2:27" ht="12.75">
      <c r="B115" s="21" t="s">
        <v>154</v>
      </c>
      <c r="C115" s="514" t="s">
        <v>887</v>
      </c>
      <c r="D115" s="513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2:27" ht="12.75">
      <c r="B116" s="22">
        <f>+'[3]esf'!B115</f>
        <v>0</v>
      </c>
      <c r="C116" s="513"/>
      <c r="D116" s="513"/>
      <c r="E116"/>
      <c r="F116"/>
      <c r="G116"/>
      <c r="H116"/>
      <c r="I116"/>
      <c r="J116"/>
      <c r="K116"/>
      <c r="L116" s="95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2:27" ht="12.75">
      <c r="B117" s="21"/>
      <c r="C117" s="513"/>
      <c r="D117" s="513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2:27" ht="12.75">
      <c r="B118"/>
      <c r="C118" s="513"/>
      <c r="D118" s="513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2:27" ht="12.75">
      <c r="B119" s="459" t="s">
        <v>888</v>
      </c>
      <c r="C119" s="460"/>
      <c r="D119" s="460"/>
      <c r="E119" s="461"/>
      <c r="F119" s="461"/>
      <c r="G119" s="461"/>
      <c r="H119" s="462"/>
      <c r="I119" s="471" t="s">
        <v>153</v>
      </c>
      <c r="J119" s="472"/>
      <c r="K119" s="472"/>
      <c r="L119" s="472"/>
      <c r="M119" s="472"/>
      <c r="N119" s="473"/>
      <c r="O119" s="471" t="s">
        <v>670</v>
      </c>
      <c r="P119" s="472"/>
      <c r="Q119" s="472"/>
      <c r="R119" s="472"/>
      <c r="S119" s="473"/>
      <c r="T119" s="474" t="s">
        <v>671</v>
      </c>
      <c r="U119" s="475"/>
      <c r="V119" s="475"/>
      <c r="W119" s="475"/>
      <c r="X119" s="476"/>
      <c r="Y119" s="466"/>
      <c r="Z119" s="468"/>
      <c r="AA119" s="457" t="s">
        <v>165</v>
      </c>
    </row>
    <row r="120" spans="2:27" ht="12.75">
      <c r="B120" s="459" t="s">
        <v>672</v>
      </c>
      <c r="C120" s="460"/>
      <c r="D120" s="460"/>
      <c r="E120" s="461"/>
      <c r="F120" s="461"/>
      <c r="G120" s="461"/>
      <c r="H120" s="462"/>
      <c r="I120" s="463" t="s">
        <v>673</v>
      </c>
      <c r="J120" s="464"/>
      <c r="K120" s="465"/>
      <c r="L120" s="463" t="s">
        <v>674</v>
      </c>
      <c r="M120" s="464"/>
      <c r="N120" s="465"/>
      <c r="O120" s="463" t="s">
        <v>670</v>
      </c>
      <c r="P120" s="464"/>
      <c r="Q120" s="464"/>
      <c r="R120" s="464"/>
      <c r="S120" s="465"/>
      <c r="T120" s="466" t="s">
        <v>671</v>
      </c>
      <c r="U120" s="467"/>
      <c r="V120" s="467"/>
      <c r="W120" s="467"/>
      <c r="X120" s="468"/>
      <c r="Y120" s="469" t="s">
        <v>675</v>
      </c>
      <c r="Z120" s="470"/>
      <c r="AA120" s="458"/>
    </row>
    <row r="121" spans="2:27" ht="38.25">
      <c r="B121" s="249" t="s">
        <v>676</v>
      </c>
      <c r="C121" s="249" t="s">
        <v>155</v>
      </c>
      <c r="D121" s="249" t="s">
        <v>156</v>
      </c>
      <c r="E121" s="249" t="s">
        <v>677</v>
      </c>
      <c r="F121" s="249" t="s">
        <v>678</v>
      </c>
      <c r="G121" s="249" t="s">
        <v>679</v>
      </c>
      <c r="H121" s="249" t="s">
        <v>680</v>
      </c>
      <c r="I121" s="249" t="s">
        <v>138</v>
      </c>
      <c r="J121" s="249" t="s">
        <v>158</v>
      </c>
      <c r="K121" s="249" t="s">
        <v>157</v>
      </c>
      <c r="L121" s="249" t="s">
        <v>138</v>
      </c>
      <c r="M121" s="249" t="s">
        <v>158</v>
      </c>
      <c r="N121" s="249" t="s">
        <v>157</v>
      </c>
      <c r="O121" s="249" t="s">
        <v>159</v>
      </c>
      <c r="P121" s="249" t="s">
        <v>160</v>
      </c>
      <c r="Q121" s="249" t="s">
        <v>161</v>
      </c>
      <c r="R121" s="249" t="s">
        <v>564</v>
      </c>
      <c r="S121" s="249" t="s">
        <v>162</v>
      </c>
      <c r="T121" s="249" t="s">
        <v>159</v>
      </c>
      <c r="U121" s="249" t="s">
        <v>160</v>
      </c>
      <c r="V121" s="249" t="s">
        <v>161</v>
      </c>
      <c r="W121" s="249" t="s">
        <v>564</v>
      </c>
      <c r="X121" s="249" t="s">
        <v>162</v>
      </c>
      <c r="Y121" s="249" t="s">
        <v>163</v>
      </c>
      <c r="Z121" s="249" t="s">
        <v>164</v>
      </c>
      <c r="AA121" s="249"/>
    </row>
    <row r="122" spans="2:27" ht="12.75">
      <c r="B122" s="257"/>
      <c r="C122" s="258"/>
      <c r="D122" s="258"/>
      <c r="E122" s="257"/>
      <c r="F122" s="257"/>
      <c r="G122" s="257"/>
      <c r="H122" s="257"/>
      <c r="I122" s="257"/>
      <c r="J122" s="257"/>
      <c r="K122" s="257"/>
      <c r="L122" s="257"/>
      <c r="M122" s="257"/>
      <c r="N122" s="257"/>
      <c r="O122" s="257"/>
      <c r="P122" s="257"/>
      <c r="Q122" s="257"/>
      <c r="R122" s="257"/>
      <c r="S122" s="257"/>
      <c r="T122" s="257"/>
      <c r="U122" s="257"/>
      <c r="V122" s="257"/>
      <c r="W122" s="257"/>
      <c r="X122" s="257"/>
      <c r="Y122" s="257"/>
      <c r="Z122" s="257"/>
      <c r="AA122" s="257"/>
    </row>
    <row r="123" spans="2:27" ht="12.75">
      <c r="B123" s="257"/>
      <c r="C123" s="258" t="s">
        <v>61</v>
      </c>
      <c r="D123" s="258" t="s">
        <v>611</v>
      </c>
      <c r="E123" s="257"/>
      <c r="F123" s="257"/>
      <c r="G123" s="257"/>
      <c r="H123" s="257"/>
      <c r="I123" s="395"/>
      <c r="J123" s="259"/>
      <c r="K123" s="257"/>
      <c r="L123" s="395" t="e">
        <f>T123/O123</f>
        <v>#DIV/0!</v>
      </c>
      <c r="M123" s="259">
        <v>40909</v>
      </c>
      <c r="N123" s="259">
        <v>41274</v>
      </c>
      <c r="O123" s="396">
        <f>'[3]eep'!E124</f>
        <v>0</v>
      </c>
      <c r="P123" s="257" t="s">
        <v>685</v>
      </c>
      <c r="Q123" s="257"/>
      <c r="R123" s="257"/>
      <c r="S123" s="257"/>
      <c r="T123" s="396">
        <f>'[3]eep'!I124</f>
        <v>0</v>
      </c>
      <c r="U123" s="257" t="s">
        <v>685</v>
      </c>
      <c r="V123" s="257"/>
      <c r="W123" s="257"/>
      <c r="X123" s="257"/>
      <c r="Y123" s="257"/>
      <c r="Z123" s="257"/>
      <c r="AA123" s="257"/>
    </row>
    <row r="124" spans="2:27" ht="12.75">
      <c r="B124" s="257"/>
      <c r="C124" s="258" t="s">
        <v>62</v>
      </c>
      <c r="D124" s="258" t="s">
        <v>611</v>
      </c>
      <c r="E124" s="257"/>
      <c r="F124" s="257"/>
      <c r="G124" s="257"/>
      <c r="H124" s="257"/>
      <c r="I124" s="395"/>
      <c r="J124" s="259"/>
      <c r="K124" s="257"/>
      <c r="L124" s="395" t="e">
        <f>T124/O124</f>
        <v>#DIV/0!</v>
      </c>
      <c r="M124" s="259">
        <v>40909</v>
      </c>
      <c r="N124" s="259">
        <v>41274</v>
      </c>
      <c r="O124" s="396">
        <f>'[3]eep'!E125</f>
        <v>0</v>
      </c>
      <c r="P124" s="257" t="s">
        <v>685</v>
      </c>
      <c r="Q124" s="257"/>
      <c r="R124" s="257"/>
      <c r="S124" s="257"/>
      <c r="T124" s="396">
        <f>'[3]eep'!I125</f>
        <v>0</v>
      </c>
      <c r="U124" s="257" t="s">
        <v>685</v>
      </c>
      <c r="V124" s="257"/>
      <c r="W124" s="257"/>
      <c r="X124" s="257"/>
      <c r="Y124" s="257"/>
      <c r="Z124" s="257"/>
      <c r="AA124" s="257"/>
    </row>
    <row r="125" spans="2:27" ht="12.75">
      <c r="B125" s="257"/>
      <c r="C125" s="258" t="s">
        <v>63</v>
      </c>
      <c r="D125" s="258" t="s">
        <v>611</v>
      </c>
      <c r="E125" s="257"/>
      <c r="F125" s="257"/>
      <c r="G125" s="257"/>
      <c r="H125" s="257"/>
      <c r="I125" s="395"/>
      <c r="J125" s="259"/>
      <c r="K125" s="257"/>
      <c r="L125" s="395" t="e">
        <f>T125/O125</f>
        <v>#DIV/0!</v>
      </c>
      <c r="M125" s="259">
        <v>40909</v>
      </c>
      <c r="N125" s="259">
        <v>41274</v>
      </c>
      <c r="O125" s="396">
        <f>'[3]eep'!E126</f>
        <v>0</v>
      </c>
      <c r="P125" s="257" t="s">
        <v>685</v>
      </c>
      <c r="Q125" s="257"/>
      <c r="R125" s="257"/>
      <c r="S125" s="257"/>
      <c r="T125" s="396">
        <f>'[3]eep'!I126</f>
        <v>0</v>
      </c>
      <c r="U125" s="257" t="s">
        <v>685</v>
      </c>
      <c r="V125" s="257"/>
      <c r="W125" s="257"/>
      <c r="X125" s="257"/>
      <c r="Y125" s="257"/>
      <c r="Z125" s="257"/>
      <c r="AA125" s="257"/>
    </row>
    <row r="126" spans="2:27" ht="12.75">
      <c r="B126" s="257"/>
      <c r="C126" s="258" t="s">
        <v>839</v>
      </c>
      <c r="D126" s="258" t="s">
        <v>611</v>
      </c>
      <c r="E126" s="257"/>
      <c r="F126" s="257"/>
      <c r="G126" s="257"/>
      <c r="H126" s="257"/>
      <c r="I126" s="395"/>
      <c r="J126" s="259"/>
      <c r="K126" s="257"/>
      <c r="L126" s="395" t="e">
        <f>T126/O126</f>
        <v>#DIV/0!</v>
      </c>
      <c r="M126" s="259">
        <v>40909</v>
      </c>
      <c r="N126" s="259">
        <v>41274</v>
      </c>
      <c r="O126" s="396">
        <f>'[3]eep'!E127</f>
        <v>0</v>
      </c>
      <c r="P126" s="257" t="s">
        <v>685</v>
      </c>
      <c r="Q126" s="257"/>
      <c r="R126" s="257"/>
      <c r="S126" s="257"/>
      <c r="T126" s="396">
        <f>'[3]eep'!I127</f>
        <v>0</v>
      </c>
      <c r="U126" s="257" t="s">
        <v>685</v>
      </c>
      <c r="V126" s="257"/>
      <c r="W126" s="257"/>
      <c r="X126" s="257"/>
      <c r="Y126" s="257"/>
      <c r="Z126" s="257"/>
      <c r="AA126" s="257"/>
    </row>
    <row r="127" spans="2:27" ht="25.5">
      <c r="B127" s="257"/>
      <c r="C127" s="258" t="s">
        <v>67</v>
      </c>
      <c r="D127" s="258" t="s">
        <v>611</v>
      </c>
      <c r="E127" s="257"/>
      <c r="F127" s="257"/>
      <c r="G127" s="257"/>
      <c r="H127" s="257"/>
      <c r="I127" s="257"/>
      <c r="J127" s="257"/>
      <c r="K127" s="257"/>
      <c r="L127" s="395" t="e">
        <f>T127/O127</f>
        <v>#DIV/0!</v>
      </c>
      <c r="M127" s="259">
        <v>40909</v>
      </c>
      <c r="N127" s="259">
        <v>41274</v>
      </c>
      <c r="O127" s="396">
        <f>'[3]eep'!E128</f>
        <v>0</v>
      </c>
      <c r="P127" s="257" t="s">
        <v>685</v>
      </c>
      <c r="Q127" s="257"/>
      <c r="R127" s="257"/>
      <c r="S127" s="257"/>
      <c r="T127" s="515">
        <f>'[3]eep'!I128</f>
        <v>0</v>
      </c>
      <c r="U127" s="257" t="s">
        <v>685</v>
      </c>
      <c r="V127" s="257"/>
      <c r="W127" s="257"/>
      <c r="X127" s="257"/>
      <c r="Y127" s="257"/>
      <c r="Z127" s="257"/>
      <c r="AA127" s="257"/>
    </row>
    <row r="128" spans="2:27" ht="25.5">
      <c r="B128" s="257"/>
      <c r="C128" s="258" t="s">
        <v>66</v>
      </c>
      <c r="D128" s="258" t="s">
        <v>611</v>
      </c>
      <c r="E128" s="257"/>
      <c r="F128" s="257"/>
      <c r="G128" s="257"/>
      <c r="H128" s="257"/>
      <c r="I128" s="257"/>
      <c r="J128" s="257"/>
      <c r="K128" s="257"/>
      <c r="L128" s="395">
        <v>1</v>
      </c>
      <c r="M128" s="259">
        <v>40909</v>
      </c>
      <c r="N128" s="259">
        <v>41274</v>
      </c>
      <c r="O128" s="515">
        <v>0</v>
      </c>
      <c r="P128" s="257" t="s">
        <v>685</v>
      </c>
      <c r="Q128" s="257"/>
      <c r="R128" s="257"/>
      <c r="S128" s="257"/>
      <c r="T128" s="396">
        <v>3180797.89</v>
      </c>
      <c r="U128" s="257" t="s">
        <v>685</v>
      </c>
      <c r="V128" s="257"/>
      <c r="W128" s="257"/>
      <c r="X128" s="257"/>
      <c r="Y128" s="257"/>
      <c r="Z128" s="257"/>
      <c r="AA128" s="257"/>
    </row>
    <row r="129" spans="2:27" ht="12.75">
      <c r="B129" s="257"/>
      <c r="C129" s="258"/>
      <c r="D129" s="258"/>
      <c r="E129" s="257"/>
      <c r="F129" s="257"/>
      <c r="G129" s="257"/>
      <c r="H129" s="257"/>
      <c r="I129" s="257"/>
      <c r="J129" s="257"/>
      <c r="K129" s="257"/>
      <c r="L129" s="257"/>
      <c r="M129" s="257"/>
      <c r="N129" s="257"/>
      <c r="O129" s="257"/>
      <c r="P129" s="257"/>
      <c r="Q129" s="257"/>
      <c r="R129" s="257"/>
      <c r="S129" s="257"/>
      <c r="T129" s="257"/>
      <c r="U129" s="257"/>
      <c r="V129" s="257"/>
      <c r="W129" s="257"/>
      <c r="X129" s="257"/>
      <c r="Y129" s="257"/>
      <c r="Z129" s="257"/>
      <c r="AA129" s="257"/>
    </row>
    <row r="130" spans="2:27" ht="12.75">
      <c r="B130" s="257"/>
      <c r="C130" s="258"/>
      <c r="D130" s="258"/>
      <c r="E130" s="257"/>
      <c r="F130" s="257"/>
      <c r="G130" s="257"/>
      <c r="H130" s="257"/>
      <c r="I130" s="257"/>
      <c r="J130" s="257"/>
      <c r="K130" s="257"/>
      <c r="L130" s="257"/>
      <c r="M130" s="257"/>
      <c r="N130" s="257"/>
      <c r="O130" s="257"/>
      <c r="P130" s="257"/>
      <c r="Q130" s="257"/>
      <c r="R130" s="257"/>
      <c r="S130" s="257"/>
      <c r="T130" s="257"/>
      <c r="U130" s="257"/>
      <c r="V130" s="257"/>
      <c r="W130" s="257"/>
      <c r="X130" s="257"/>
      <c r="Y130" s="257"/>
      <c r="Z130" s="257"/>
      <c r="AA130" s="257"/>
    </row>
    <row r="131" spans="2:27" ht="12.75">
      <c r="B131" s="257"/>
      <c r="C131" s="258"/>
      <c r="D131" s="258"/>
      <c r="E131" s="257"/>
      <c r="F131" s="257"/>
      <c r="G131" s="257"/>
      <c r="H131" s="257"/>
      <c r="I131" s="257"/>
      <c r="J131" s="257"/>
      <c r="K131" s="257"/>
      <c r="L131" s="257"/>
      <c r="M131" s="257"/>
      <c r="N131" s="257"/>
      <c r="O131" s="257"/>
      <c r="P131" s="257"/>
      <c r="Q131" s="257"/>
      <c r="R131" s="257"/>
      <c r="S131" s="257"/>
      <c r="T131" s="257"/>
      <c r="U131" s="257"/>
      <c r="V131" s="257"/>
      <c r="W131" s="257"/>
      <c r="X131" s="257"/>
      <c r="Y131" s="257"/>
      <c r="Z131" s="257"/>
      <c r="AA131" s="257"/>
    </row>
    <row r="132" spans="2:27" ht="12.75">
      <c r="B132" s="257"/>
      <c r="C132" s="258"/>
      <c r="D132" s="258"/>
      <c r="E132" s="257"/>
      <c r="F132" s="257"/>
      <c r="G132" s="257"/>
      <c r="H132" s="257"/>
      <c r="I132" s="257"/>
      <c r="J132" s="257"/>
      <c r="K132" s="257"/>
      <c r="L132" s="257"/>
      <c r="M132" s="257"/>
      <c r="N132" s="257"/>
      <c r="O132" s="257"/>
      <c r="P132" s="257"/>
      <c r="Q132" s="257"/>
      <c r="R132" s="257"/>
      <c r="S132" s="257"/>
      <c r="T132" s="257"/>
      <c r="U132" s="257"/>
      <c r="V132" s="257"/>
      <c r="W132" s="257"/>
      <c r="X132" s="257"/>
      <c r="Y132" s="257"/>
      <c r="Z132" s="257"/>
      <c r="AA132" s="257"/>
    </row>
    <row r="136" spans="2:29" ht="11.25">
      <c r="B136" s="181" t="s">
        <v>30</v>
      </c>
      <c r="C136" s="185"/>
      <c r="D136" s="185"/>
      <c r="E136" s="185"/>
      <c r="F136" s="182"/>
      <c r="G136" s="182"/>
      <c r="H136" s="182"/>
      <c r="I136" s="182"/>
      <c r="J136" s="182"/>
      <c r="K136" s="182"/>
      <c r="L136" s="516"/>
      <c r="M136" s="182"/>
      <c r="N136" s="182"/>
      <c r="O136" s="517"/>
      <c r="P136" s="182"/>
      <c r="Q136" s="182"/>
      <c r="R136" s="517"/>
      <c r="S136" s="517"/>
      <c r="T136" s="517"/>
      <c r="U136" s="182"/>
      <c r="V136" s="182"/>
      <c r="W136" s="518" t="s">
        <v>179</v>
      </c>
      <c r="X136" s="182"/>
      <c r="Y136" s="182"/>
      <c r="Z136" s="182"/>
      <c r="AA136" s="185"/>
      <c r="AB136" s="182"/>
      <c r="AC136" s="182"/>
    </row>
    <row r="137" spans="2:29" ht="11.25">
      <c r="B137" s="183" t="s">
        <v>193</v>
      </c>
      <c r="C137" s="185"/>
      <c r="D137" s="185"/>
      <c r="E137" s="185"/>
      <c r="F137" s="182"/>
      <c r="G137" s="182"/>
      <c r="H137" s="182"/>
      <c r="I137" s="182"/>
      <c r="J137" s="182"/>
      <c r="K137" s="182"/>
      <c r="L137" s="516"/>
      <c r="M137" s="182"/>
      <c r="N137" s="182"/>
      <c r="O137" s="517"/>
      <c r="P137" s="182"/>
      <c r="Q137" s="182"/>
      <c r="R137" s="517"/>
      <c r="S137" s="517"/>
      <c r="T137" s="517"/>
      <c r="U137" s="182"/>
      <c r="V137" s="182"/>
      <c r="W137" s="517"/>
      <c r="X137" s="182"/>
      <c r="Y137" s="182"/>
      <c r="Z137" s="182"/>
      <c r="AA137" s="185"/>
      <c r="AB137" s="182"/>
      <c r="AC137" s="182"/>
    </row>
    <row r="138" spans="2:29" ht="11.25">
      <c r="B138" s="183" t="s">
        <v>153</v>
      </c>
      <c r="C138" s="185"/>
      <c r="D138" s="185"/>
      <c r="E138" s="185"/>
      <c r="F138" s="182"/>
      <c r="G138" s="182"/>
      <c r="H138" s="182"/>
      <c r="I138" s="182"/>
      <c r="J138" s="182"/>
      <c r="K138" s="182"/>
      <c r="L138" s="516"/>
      <c r="M138" s="182"/>
      <c r="N138" s="182"/>
      <c r="O138" s="517"/>
      <c r="P138" s="182"/>
      <c r="Q138" s="182"/>
      <c r="R138" s="517"/>
      <c r="S138" s="517"/>
      <c r="T138" s="517"/>
      <c r="U138" s="182"/>
      <c r="V138" s="182"/>
      <c r="W138" s="517"/>
      <c r="X138" s="182"/>
      <c r="Y138" s="182"/>
      <c r="Z138" s="182"/>
      <c r="AA138" s="185"/>
      <c r="AB138" s="182"/>
      <c r="AC138" s="182"/>
    </row>
    <row r="139" spans="2:29" ht="11.25">
      <c r="B139" s="183" t="s">
        <v>154</v>
      </c>
      <c r="C139" s="185" t="s">
        <v>889</v>
      </c>
      <c r="D139" s="185"/>
      <c r="E139" s="185"/>
      <c r="F139" s="182"/>
      <c r="G139" s="182"/>
      <c r="H139" s="182"/>
      <c r="I139" s="182"/>
      <c r="J139" s="182"/>
      <c r="K139" s="182"/>
      <c r="L139" s="516"/>
      <c r="M139" s="182"/>
      <c r="N139" s="182"/>
      <c r="O139" s="517"/>
      <c r="P139" s="182"/>
      <c r="Q139" s="182"/>
      <c r="R139" s="517"/>
      <c r="S139" s="517"/>
      <c r="T139" s="517"/>
      <c r="U139" s="182"/>
      <c r="V139" s="182"/>
      <c r="W139" s="517"/>
      <c r="X139" s="182"/>
      <c r="Y139" s="182"/>
      <c r="Z139" s="182"/>
      <c r="AA139" s="185"/>
      <c r="AB139" s="182"/>
      <c r="AC139" s="182"/>
    </row>
    <row r="140" spans="2:29" ht="11.25">
      <c r="B140" s="184">
        <f>+'[4]esf'!B139</f>
        <v>0</v>
      </c>
      <c r="C140" s="185"/>
      <c r="D140" s="185"/>
      <c r="E140" s="185"/>
      <c r="F140" s="182"/>
      <c r="G140" s="182"/>
      <c r="H140" s="182"/>
      <c r="I140" s="182"/>
      <c r="J140" s="182"/>
      <c r="K140" s="182"/>
      <c r="L140" s="519"/>
      <c r="M140" s="182"/>
      <c r="N140" s="182"/>
      <c r="O140" s="517"/>
      <c r="P140" s="182"/>
      <c r="Q140" s="182"/>
      <c r="R140" s="517"/>
      <c r="S140" s="517"/>
      <c r="T140" s="517"/>
      <c r="U140" s="182"/>
      <c r="V140" s="182"/>
      <c r="W140" s="517"/>
      <c r="X140" s="182"/>
      <c r="Y140" s="182"/>
      <c r="Z140" s="182"/>
      <c r="AA140" s="185"/>
      <c r="AB140" s="182"/>
      <c r="AC140" s="182"/>
    </row>
    <row r="141" spans="2:29" ht="11.25">
      <c r="B141" s="183"/>
      <c r="C141" s="185"/>
      <c r="D141" s="185"/>
      <c r="E141" s="185"/>
      <c r="F141" s="182"/>
      <c r="G141" s="182"/>
      <c r="H141" s="182"/>
      <c r="I141" s="182"/>
      <c r="J141" s="182"/>
      <c r="K141" s="182"/>
      <c r="L141" s="516"/>
      <c r="M141" s="182"/>
      <c r="N141" s="182"/>
      <c r="O141" s="517"/>
      <c r="P141" s="182"/>
      <c r="Q141" s="182"/>
      <c r="R141" s="517"/>
      <c r="S141" s="517"/>
      <c r="T141" s="517"/>
      <c r="U141" s="182"/>
      <c r="V141" s="182"/>
      <c r="W141" s="517"/>
      <c r="X141" s="182"/>
      <c r="Y141" s="182"/>
      <c r="Z141" s="182"/>
      <c r="AA141" s="185"/>
      <c r="AB141" s="182"/>
      <c r="AC141" s="182"/>
    </row>
    <row r="142" spans="2:29" ht="11.25">
      <c r="B142" s="182"/>
      <c r="C142" s="185"/>
      <c r="D142" s="185"/>
      <c r="E142" s="185"/>
      <c r="F142" s="182"/>
      <c r="G142" s="182"/>
      <c r="H142" s="182"/>
      <c r="I142" s="182"/>
      <c r="J142" s="182"/>
      <c r="K142" s="182"/>
      <c r="L142" s="516"/>
      <c r="M142" s="182"/>
      <c r="N142" s="182"/>
      <c r="O142" s="517"/>
      <c r="P142" s="182"/>
      <c r="Q142" s="182"/>
      <c r="R142" s="517"/>
      <c r="S142" s="517"/>
      <c r="T142" s="517"/>
      <c r="U142" s="182"/>
      <c r="V142" s="182"/>
      <c r="W142" s="517"/>
      <c r="X142" s="182"/>
      <c r="Y142" s="182"/>
      <c r="Z142" s="182"/>
      <c r="AA142" s="185"/>
      <c r="AB142" s="182"/>
      <c r="AC142" s="182"/>
    </row>
    <row r="143" spans="2:29" ht="11.25">
      <c r="B143" s="520"/>
      <c r="C143" s="521"/>
      <c r="D143" s="522"/>
      <c r="E143" s="521"/>
      <c r="F143" s="521"/>
      <c r="G143" s="521"/>
      <c r="H143" s="521"/>
      <c r="I143" s="521"/>
      <c r="J143" s="521"/>
      <c r="K143" s="521"/>
      <c r="L143" s="523"/>
      <c r="M143" s="521"/>
      <c r="N143" s="521"/>
      <c r="O143" s="520"/>
      <c r="P143" s="524"/>
      <c r="Q143" s="525"/>
      <c r="R143" s="526"/>
      <c r="S143" s="527"/>
      <c r="T143" s="528"/>
      <c r="U143" s="524"/>
      <c r="V143" s="525"/>
      <c r="W143" s="526"/>
      <c r="X143" s="517"/>
      <c r="Y143" s="522"/>
      <c r="Z143" s="529"/>
      <c r="AA143" s="522"/>
      <c r="AB143" s="182"/>
      <c r="AC143" s="182"/>
    </row>
    <row r="144" spans="2:29" ht="12.75">
      <c r="B144" s="459" t="s">
        <v>840</v>
      </c>
      <c r="C144" s="460"/>
      <c r="D144" s="460"/>
      <c r="E144" s="461"/>
      <c r="F144" s="461"/>
      <c r="G144" s="461"/>
      <c r="H144" s="462"/>
      <c r="I144" s="471" t="s">
        <v>153</v>
      </c>
      <c r="J144" s="472"/>
      <c r="K144" s="472"/>
      <c r="L144" s="472"/>
      <c r="M144" s="472"/>
      <c r="N144" s="473"/>
      <c r="O144" s="471" t="s">
        <v>670</v>
      </c>
      <c r="P144" s="472"/>
      <c r="Q144" s="472"/>
      <c r="R144" s="472"/>
      <c r="S144" s="473"/>
      <c r="T144" s="474" t="s">
        <v>671</v>
      </c>
      <c r="U144" s="475"/>
      <c r="V144" s="475"/>
      <c r="W144" s="475"/>
      <c r="X144" s="476"/>
      <c r="Y144" s="247"/>
      <c r="Z144" s="247"/>
      <c r="AA144" s="466"/>
      <c r="AB144" s="468"/>
      <c r="AC144" s="457" t="s">
        <v>165</v>
      </c>
    </row>
    <row r="145" spans="2:29" ht="12.75">
      <c r="B145" s="459" t="s">
        <v>672</v>
      </c>
      <c r="C145" s="460"/>
      <c r="D145" s="460"/>
      <c r="E145" s="461"/>
      <c r="F145" s="461"/>
      <c r="G145" s="461"/>
      <c r="H145" s="462"/>
      <c r="I145" s="463" t="s">
        <v>673</v>
      </c>
      <c r="J145" s="464"/>
      <c r="K145" s="465"/>
      <c r="L145" s="463" t="s">
        <v>674</v>
      </c>
      <c r="M145" s="464"/>
      <c r="N145" s="465"/>
      <c r="O145" s="463" t="s">
        <v>670</v>
      </c>
      <c r="P145" s="464"/>
      <c r="Q145" s="464"/>
      <c r="R145" s="464"/>
      <c r="S145" s="465"/>
      <c r="T145" s="466" t="s">
        <v>671</v>
      </c>
      <c r="U145" s="467"/>
      <c r="V145" s="467"/>
      <c r="W145" s="467"/>
      <c r="X145" s="468"/>
      <c r="Y145" s="248"/>
      <c r="Z145" s="248"/>
      <c r="AA145" s="469" t="s">
        <v>675</v>
      </c>
      <c r="AB145" s="470"/>
      <c r="AC145" s="458"/>
    </row>
    <row r="146" spans="2:29" ht="38.25">
      <c r="B146" s="249" t="s">
        <v>676</v>
      </c>
      <c r="C146" s="249" t="s">
        <v>155</v>
      </c>
      <c r="D146" s="249" t="s">
        <v>156</v>
      </c>
      <c r="E146" s="249" t="s">
        <v>677</v>
      </c>
      <c r="F146" s="249" t="s">
        <v>678</v>
      </c>
      <c r="G146" s="249" t="s">
        <v>679</v>
      </c>
      <c r="H146" s="249" t="s">
        <v>680</v>
      </c>
      <c r="I146" s="249" t="s">
        <v>138</v>
      </c>
      <c r="J146" s="249" t="s">
        <v>158</v>
      </c>
      <c r="K146" s="249" t="s">
        <v>157</v>
      </c>
      <c r="L146" s="249" t="s">
        <v>138</v>
      </c>
      <c r="M146" s="249" t="s">
        <v>158</v>
      </c>
      <c r="N146" s="249" t="s">
        <v>157</v>
      </c>
      <c r="O146" s="397" t="s">
        <v>159</v>
      </c>
      <c r="P146" s="249" t="s">
        <v>160</v>
      </c>
      <c r="Q146" s="397" t="s">
        <v>161</v>
      </c>
      <c r="R146" s="249" t="s">
        <v>564</v>
      </c>
      <c r="S146" s="249" t="s">
        <v>681</v>
      </c>
      <c r="T146" s="397" t="s">
        <v>159</v>
      </c>
      <c r="U146" s="249" t="s">
        <v>160</v>
      </c>
      <c r="V146" s="249" t="s">
        <v>161</v>
      </c>
      <c r="W146" s="249" t="s">
        <v>564</v>
      </c>
      <c r="X146" s="249" t="s">
        <v>682</v>
      </c>
      <c r="Y146" s="249" t="s">
        <v>159</v>
      </c>
      <c r="Z146" s="249" t="s">
        <v>683</v>
      </c>
      <c r="AA146" s="249" t="s">
        <v>163</v>
      </c>
      <c r="AB146" s="249" t="s">
        <v>164</v>
      </c>
      <c r="AC146" s="249"/>
    </row>
    <row r="147" spans="2:29" ht="12.75">
      <c r="B147" s="398"/>
      <c r="C147" s="250" t="s">
        <v>841</v>
      </c>
      <c r="D147" s="217"/>
      <c r="E147" s="251"/>
      <c r="F147" s="251"/>
      <c r="G147" s="250"/>
      <c r="H147" s="250"/>
      <c r="I147" s="250"/>
      <c r="J147" s="250"/>
      <c r="K147" s="250"/>
      <c r="L147" s="250"/>
      <c r="M147" s="250"/>
      <c r="N147" s="252"/>
      <c r="O147" s="399"/>
      <c r="P147" s="253"/>
      <c r="Q147" s="400"/>
      <c r="R147" s="254"/>
      <c r="S147" s="380"/>
      <c r="T147" s="380"/>
      <c r="U147" s="253"/>
      <c r="V147" s="253"/>
      <c r="W147" s="217"/>
      <c r="X147" s="380"/>
      <c r="Y147" s="380"/>
      <c r="Z147" s="401"/>
      <c r="AA147" s="217"/>
      <c r="AB147" s="402"/>
      <c r="AC147" s="217"/>
    </row>
    <row r="148" spans="2:29" ht="12.75">
      <c r="B148" s="255"/>
      <c r="C148" s="250"/>
      <c r="D148" s="217"/>
      <c r="E148" s="251"/>
      <c r="F148" s="251"/>
      <c r="G148" s="250"/>
      <c r="H148" s="250"/>
      <c r="I148" s="250"/>
      <c r="J148" s="250"/>
      <c r="K148" s="250"/>
      <c r="L148" s="250"/>
      <c r="M148" s="250"/>
      <c r="N148" s="253"/>
      <c r="O148" s="400"/>
      <c r="P148" s="253"/>
      <c r="Q148" s="400"/>
      <c r="R148" s="254"/>
      <c r="S148" s="380"/>
      <c r="T148" s="380"/>
      <c r="U148" s="253"/>
      <c r="V148" s="400"/>
      <c r="W148" s="217"/>
      <c r="X148" s="380"/>
      <c r="Y148" s="380"/>
      <c r="Z148" s="401"/>
      <c r="AA148" s="217"/>
      <c r="AB148" s="402"/>
      <c r="AC148" s="217"/>
    </row>
    <row r="149" spans="2:29" ht="12.75">
      <c r="B149" s="256"/>
      <c r="C149" s="250" t="s">
        <v>842</v>
      </c>
      <c r="D149" s="217" t="s">
        <v>843</v>
      </c>
      <c r="E149" s="251"/>
      <c r="F149" s="251"/>
      <c r="G149" s="250"/>
      <c r="H149" s="250"/>
      <c r="I149" s="250"/>
      <c r="J149" s="250"/>
      <c r="K149" s="250"/>
      <c r="L149" s="250"/>
      <c r="M149" s="250"/>
      <c r="N149" s="253"/>
      <c r="O149" s="406">
        <v>49675.77</v>
      </c>
      <c r="P149" s="404"/>
      <c r="Q149" s="404"/>
      <c r="R149" s="407"/>
      <c r="S149" s="406">
        <v>49675.77</v>
      </c>
      <c r="T149" s="406">
        <v>49675.77</v>
      </c>
      <c r="U149" s="404"/>
      <c r="V149" s="404"/>
      <c r="W149" s="407"/>
      <c r="X149" s="406">
        <v>49675.77</v>
      </c>
      <c r="Y149" s="380"/>
      <c r="Z149" s="401"/>
      <c r="AA149" s="217"/>
      <c r="AB149" s="402"/>
      <c r="AC149" s="217"/>
    </row>
    <row r="150" spans="2:29" ht="22.5">
      <c r="B150" s="256"/>
      <c r="C150" s="250" t="s">
        <v>844</v>
      </c>
      <c r="D150" s="217" t="s">
        <v>845</v>
      </c>
      <c r="E150" s="251"/>
      <c r="F150" s="251"/>
      <c r="G150" s="250"/>
      <c r="H150" s="250"/>
      <c r="I150" s="250"/>
      <c r="J150" s="250"/>
      <c r="K150" s="250"/>
      <c r="L150" s="250"/>
      <c r="M150" s="250"/>
      <c r="N150" s="253"/>
      <c r="O150" s="403">
        <v>47999.77</v>
      </c>
      <c r="P150" s="404"/>
      <c r="Q150" s="403"/>
      <c r="R150" s="405"/>
      <c r="S150" s="403">
        <v>47999.77</v>
      </c>
      <c r="T150" s="403">
        <v>47999.77</v>
      </c>
      <c r="U150" s="404"/>
      <c r="V150" s="404"/>
      <c r="W150" s="407"/>
      <c r="X150" s="403">
        <v>47999.77</v>
      </c>
      <c r="Y150" s="380"/>
      <c r="Z150" s="401"/>
      <c r="AA150" s="217"/>
      <c r="AB150" s="402"/>
      <c r="AC150" s="217"/>
    </row>
    <row r="151" spans="2:29" ht="22.5">
      <c r="B151" s="256"/>
      <c r="C151" s="250" t="s">
        <v>846</v>
      </c>
      <c r="D151" s="217" t="s">
        <v>847</v>
      </c>
      <c r="E151" s="251"/>
      <c r="F151" s="251"/>
      <c r="G151" s="250"/>
      <c r="H151" s="250"/>
      <c r="I151" s="250"/>
      <c r="J151" s="250"/>
      <c r="K151" s="250"/>
      <c r="L151" s="250"/>
      <c r="M151" s="250"/>
      <c r="N151" s="253"/>
      <c r="O151" s="403">
        <v>51036.86</v>
      </c>
      <c r="P151" s="404"/>
      <c r="Q151" s="403"/>
      <c r="R151" s="405"/>
      <c r="S151" s="403">
        <v>51036.86</v>
      </c>
      <c r="T151" s="403">
        <v>51036.86</v>
      </c>
      <c r="U151" s="404"/>
      <c r="V151" s="404"/>
      <c r="W151" s="407"/>
      <c r="X151" s="403">
        <v>51036.86</v>
      </c>
      <c r="Y151" s="380"/>
      <c r="Z151" s="401"/>
      <c r="AA151" s="217"/>
      <c r="AB151" s="402"/>
      <c r="AC151" s="217"/>
    </row>
    <row r="152" spans="2:29" ht="22.5">
      <c r="B152" s="256"/>
      <c r="C152" s="250" t="s">
        <v>848</v>
      </c>
      <c r="D152" s="217" t="s">
        <v>849</v>
      </c>
      <c r="E152" s="251"/>
      <c r="F152" s="251"/>
      <c r="G152" s="250"/>
      <c r="H152" s="250"/>
      <c r="I152" s="250"/>
      <c r="J152" s="250"/>
      <c r="K152" s="250"/>
      <c r="L152" s="250"/>
      <c r="M152" s="250"/>
      <c r="N152" s="253"/>
      <c r="O152" s="403">
        <v>149658.5</v>
      </c>
      <c r="P152" s="404"/>
      <c r="Q152" s="403"/>
      <c r="R152" s="405"/>
      <c r="S152" s="403">
        <v>149658.5</v>
      </c>
      <c r="T152" s="403">
        <v>149658.5</v>
      </c>
      <c r="U152" s="404"/>
      <c r="V152" s="404"/>
      <c r="W152" s="407"/>
      <c r="X152" s="403">
        <v>149658.5</v>
      </c>
      <c r="Y152" s="380"/>
      <c r="Z152" s="401"/>
      <c r="AA152" s="217"/>
      <c r="AB152" s="402"/>
      <c r="AC152" s="217"/>
    </row>
    <row r="153" spans="2:29" ht="12.75">
      <c r="B153" s="256"/>
      <c r="C153" s="250" t="s">
        <v>890</v>
      </c>
      <c r="D153" s="217" t="s">
        <v>891</v>
      </c>
      <c r="E153" s="251"/>
      <c r="F153" s="251"/>
      <c r="G153" s="250"/>
      <c r="H153" s="250"/>
      <c r="I153" s="250"/>
      <c r="J153" s="250"/>
      <c r="K153" s="250"/>
      <c r="L153" s="250"/>
      <c r="M153" s="250"/>
      <c r="N153" s="253"/>
      <c r="O153" s="403">
        <v>300</v>
      </c>
      <c r="P153" s="404"/>
      <c r="Q153" s="403"/>
      <c r="R153" s="405"/>
      <c r="S153" s="406">
        <v>300</v>
      </c>
      <c r="T153" s="406">
        <v>300</v>
      </c>
      <c r="U153" s="404"/>
      <c r="V153" s="404"/>
      <c r="W153" s="407"/>
      <c r="X153" s="406">
        <v>300</v>
      </c>
      <c r="Y153" s="380"/>
      <c r="Z153" s="401"/>
      <c r="AA153" s="217"/>
      <c r="AB153" s="402"/>
      <c r="AC153" s="217"/>
    </row>
    <row r="154" spans="2:29" ht="12.75">
      <c r="B154" s="256"/>
      <c r="C154" s="250" t="s">
        <v>864</v>
      </c>
      <c r="D154" s="217"/>
      <c r="E154" s="251"/>
      <c r="F154" s="251"/>
      <c r="G154" s="250"/>
      <c r="H154" s="250"/>
      <c r="I154" s="250"/>
      <c r="J154" s="250"/>
      <c r="K154" s="250"/>
      <c r="L154" s="250"/>
      <c r="M154" s="250"/>
      <c r="N154" s="253"/>
      <c r="O154" s="403"/>
      <c r="P154" s="404"/>
      <c r="Q154" s="403"/>
      <c r="R154" s="405"/>
      <c r="S154" s="406"/>
      <c r="T154" s="406"/>
      <c r="U154" s="404"/>
      <c r="V154" s="404"/>
      <c r="W154" s="407"/>
      <c r="X154" s="406"/>
      <c r="Y154" s="380"/>
      <c r="Z154" s="401"/>
      <c r="AA154" s="217"/>
      <c r="AB154" s="402"/>
      <c r="AC154" s="217"/>
    </row>
    <row r="155" spans="2:29" ht="12.75">
      <c r="B155" s="256"/>
      <c r="C155" s="250"/>
      <c r="D155" s="217"/>
      <c r="E155" s="251"/>
      <c r="F155" s="251"/>
      <c r="G155" s="250"/>
      <c r="H155" s="250"/>
      <c r="I155" s="250"/>
      <c r="J155" s="250"/>
      <c r="K155" s="250"/>
      <c r="L155" s="250"/>
      <c r="M155" s="250"/>
      <c r="N155" s="253"/>
      <c r="O155" s="403"/>
      <c r="P155" s="404"/>
      <c r="Q155" s="403"/>
      <c r="R155" s="405"/>
      <c r="S155" s="406"/>
      <c r="T155" s="406"/>
      <c r="U155" s="404"/>
      <c r="V155" s="404"/>
      <c r="W155" s="407"/>
      <c r="X155" s="406"/>
      <c r="Y155" s="380"/>
      <c r="Z155" s="401"/>
      <c r="AA155" s="217"/>
      <c r="AB155" s="402"/>
      <c r="AC155" s="217"/>
    </row>
    <row r="156" spans="2:29" ht="12.75">
      <c r="B156" s="256"/>
      <c r="C156" s="250" t="s">
        <v>892</v>
      </c>
      <c r="D156" s="217" t="s">
        <v>893</v>
      </c>
      <c r="E156" s="251"/>
      <c r="F156" s="251"/>
      <c r="G156" s="250"/>
      <c r="H156" s="250"/>
      <c r="I156" s="250"/>
      <c r="J156" s="250"/>
      <c r="K156" s="250"/>
      <c r="L156" s="250"/>
      <c r="M156" s="250"/>
      <c r="N156" s="253"/>
      <c r="O156" s="403">
        <v>4210003.77</v>
      </c>
      <c r="P156" s="404"/>
      <c r="Q156" s="403"/>
      <c r="R156" s="405"/>
      <c r="S156" s="403">
        <v>4210003.77</v>
      </c>
      <c r="T156" s="403">
        <v>4210003.77</v>
      </c>
      <c r="U156" s="404"/>
      <c r="V156" s="403"/>
      <c r="W156" s="405"/>
      <c r="X156" s="403">
        <v>4210003.77</v>
      </c>
      <c r="Y156" s="380"/>
      <c r="Z156" s="401"/>
      <c r="AA156" s="217"/>
      <c r="AB156" s="402"/>
      <c r="AC156" s="217"/>
    </row>
    <row r="157" spans="2:29" ht="12.75">
      <c r="B157" s="256"/>
      <c r="C157" s="250"/>
      <c r="D157" s="217"/>
      <c r="E157" s="251"/>
      <c r="F157" s="251"/>
      <c r="G157" s="250"/>
      <c r="H157" s="250"/>
      <c r="I157" s="250"/>
      <c r="J157" s="250"/>
      <c r="K157" s="250"/>
      <c r="L157" s="250"/>
      <c r="M157" s="250"/>
      <c r="N157" s="253"/>
      <c r="O157" s="403"/>
      <c r="P157" s="404"/>
      <c r="Q157" s="403"/>
      <c r="R157" s="405"/>
      <c r="S157" s="403"/>
      <c r="T157" s="403"/>
      <c r="U157" s="404"/>
      <c r="V157" s="403"/>
      <c r="W157" s="405"/>
      <c r="X157" s="403"/>
      <c r="Y157" s="380"/>
      <c r="Z157" s="401"/>
      <c r="AA157" s="217"/>
      <c r="AB157" s="402"/>
      <c r="AC157" s="217"/>
    </row>
    <row r="158" spans="2:29" ht="22.5">
      <c r="B158" s="256"/>
      <c r="C158" s="250" t="s">
        <v>894</v>
      </c>
      <c r="D158" s="217" t="s">
        <v>895</v>
      </c>
      <c r="E158" s="251"/>
      <c r="F158" s="251"/>
      <c r="G158" s="250"/>
      <c r="H158" s="250"/>
      <c r="I158" s="250"/>
      <c r="J158" s="250"/>
      <c r="K158" s="250"/>
      <c r="L158" s="250"/>
      <c r="M158" s="250"/>
      <c r="N158" s="253"/>
      <c r="O158" s="403">
        <v>3945585.38</v>
      </c>
      <c r="P158" s="404"/>
      <c r="Q158" s="403"/>
      <c r="R158" s="405"/>
      <c r="S158" s="403">
        <v>3945585.38</v>
      </c>
      <c r="T158" s="403">
        <v>3945585.38</v>
      </c>
      <c r="U158" s="404"/>
      <c r="V158" s="403"/>
      <c r="W158" s="405"/>
      <c r="X158" s="403">
        <v>3945585.38</v>
      </c>
      <c r="Y158" s="380"/>
      <c r="Z158" s="401"/>
      <c r="AA158" s="217"/>
      <c r="AB158" s="402"/>
      <c r="AC158" s="217"/>
    </row>
    <row r="159" spans="2:29" ht="12.75">
      <c r="B159" s="256"/>
      <c r="C159" s="250"/>
      <c r="D159" s="217"/>
      <c r="E159" s="251"/>
      <c r="F159" s="251"/>
      <c r="G159" s="250"/>
      <c r="H159" s="250"/>
      <c r="I159" s="250"/>
      <c r="J159" s="250"/>
      <c r="K159" s="250"/>
      <c r="L159" s="250"/>
      <c r="M159" s="250"/>
      <c r="N159" s="253"/>
      <c r="O159" s="403"/>
      <c r="P159" s="404"/>
      <c r="Q159" s="403"/>
      <c r="R159" s="405"/>
      <c r="S159" s="403"/>
      <c r="T159" s="403"/>
      <c r="U159" s="404"/>
      <c r="V159" s="403"/>
      <c r="W159" s="405"/>
      <c r="X159" s="403"/>
      <c r="Y159" s="380"/>
      <c r="Z159" s="401"/>
      <c r="AA159" s="217"/>
      <c r="AB159" s="402"/>
      <c r="AC159" s="217"/>
    </row>
    <row r="160" spans="2:29" ht="22.5">
      <c r="B160" s="256"/>
      <c r="C160" s="250" t="s">
        <v>896</v>
      </c>
      <c r="D160" s="217" t="s">
        <v>897</v>
      </c>
      <c r="E160" s="251"/>
      <c r="F160" s="251"/>
      <c r="G160" s="250"/>
      <c r="H160" s="250"/>
      <c r="I160" s="250"/>
      <c r="J160" s="250"/>
      <c r="K160" s="250"/>
      <c r="L160" s="250"/>
      <c r="M160" s="250"/>
      <c r="N160" s="253"/>
      <c r="O160" s="403">
        <v>2620604.52</v>
      </c>
      <c r="P160" s="404"/>
      <c r="Q160" s="403"/>
      <c r="R160" s="405"/>
      <c r="S160" s="403">
        <v>2620604.52</v>
      </c>
      <c r="T160" s="403">
        <v>2620604.52</v>
      </c>
      <c r="U160" s="404"/>
      <c r="V160" s="403"/>
      <c r="W160" s="405"/>
      <c r="X160" s="403">
        <v>2620604.52</v>
      </c>
      <c r="Y160" s="380"/>
      <c r="Z160" s="401"/>
      <c r="AA160" s="217"/>
      <c r="AB160" s="402"/>
      <c r="AC160" s="217"/>
    </row>
    <row r="161" spans="2:29" ht="12.75">
      <c r="B161" s="256"/>
      <c r="C161" s="250"/>
      <c r="D161" s="217"/>
      <c r="E161" s="251"/>
      <c r="F161" s="251"/>
      <c r="G161" s="250"/>
      <c r="H161" s="250"/>
      <c r="I161" s="250"/>
      <c r="J161" s="250"/>
      <c r="K161" s="250"/>
      <c r="L161" s="250"/>
      <c r="M161" s="250"/>
      <c r="N161" s="253"/>
      <c r="O161" s="403"/>
      <c r="P161" s="404"/>
      <c r="Q161" s="403"/>
      <c r="R161" s="405"/>
      <c r="S161" s="403"/>
      <c r="T161" s="403"/>
      <c r="U161" s="404"/>
      <c r="V161" s="403"/>
      <c r="W161" s="405"/>
      <c r="X161" s="403"/>
      <c r="Y161" s="380"/>
      <c r="Z161" s="401"/>
      <c r="AA161" s="217"/>
      <c r="AB161" s="402"/>
      <c r="AC161" s="217"/>
    </row>
    <row r="162" spans="2:29" ht="33.75">
      <c r="B162" s="256"/>
      <c r="C162" s="250" t="s">
        <v>898</v>
      </c>
      <c r="D162" s="217" t="s">
        <v>899</v>
      </c>
      <c r="E162" s="251"/>
      <c r="F162" s="251"/>
      <c r="G162" s="250"/>
      <c r="H162" s="250"/>
      <c r="I162" s="250"/>
      <c r="J162" s="250"/>
      <c r="K162" s="250"/>
      <c r="L162" s="250"/>
      <c r="M162" s="250"/>
      <c r="N162" s="253"/>
      <c r="O162" s="403">
        <v>596302.06</v>
      </c>
      <c r="P162" s="404"/>
      <c r="Q162" s="403"/>
      <c r="R162" s="405"/>
      <c r="S162" s="403">
        <v>596302.06</v>
      </c>
      <c r="T162" s="403">
        <v>596302.06</v>
      </c>
      <c r="U162" s="404"/>
      <c r="V162" s="403"/>
      <c r="W162" s="405"/>
      <c r="X162" s="403">
        <v>596302.06</v>
      </c>
      <c r="Y162" s="380"/>
      <c r="Z162" s="401"/>
      <c r="AA162" s="217"/>
      <c r="AB162" s="402"/>
      <c r="AC162" s="217"/>
    </row>
    <row r="163" spans="2:29" ht="12.75">
      <c r="B163" s="256"/>
      <c r="C163" s="250"/>
      <c r="D163" s="217"/>
      <c r="E163" s="251"/>
      <c r="F163" s="251"/>
      <c r="G163" s="250"/>
      <c r="H163" s="250"/>
      <c r="I163" s="250"/>
      <c r="J163" s="250"/>
      <c r="K163" s="250"/>
      <c r="L163" s="250"/>
      <c r="M163" s="250"/>
      <c r="N163" s="253"/>
      <c r="O163" s="403"/>
      <c r="P163" s="404"/>
      <c r="Q163" s="403"/>
      <c r="R163" s="405"/>
      <c r="S163" s="403"/>
      <c r="T163" s="403"/>
      <c r="U163" s="404"/>
      <c r="V163" s="403"/>
      <c r="W163" s="405"/>
      <c r="X163" s="403"/>
      <c r="Y163" s="380"/>
      <c r="Z163" s="401"/>
      <c r="AA163" s="217"/>
      <c r="AB163" s="402"/>
      <c r="AC163" s="217"/>
    </row>
    <row r="164" spans="2:29" ht="12.75">
      <c r="B164" s="256"/>
      <c r="C164" s="250" t="s">
        <v>900</v>
      </c>
      <c r="D164" s="217"/>
      <c r="E164" s="251"/>
      <c r="F164" s="251"/>
      <c r="G164" s="250"/>
      <c r="H164" s="250"/>
      <c r="I164" s="250"/>
      <c r="J164" s="250"/>
      <c r="K164" s="250"/>
      <c r="L164" s="250"/>
      <c r="M164" s="250"/>
      <c r="N164" s="253"/>
      <c r="O164" s="403"/>
      <c r="P164" s="404"/>
      <c r="Q164" s="403"/>
      <c r="R164" s="405"/>
      <c r="S164" s="403"/>
      <c r="T164" s="403"/>
      <c r="U164" s="404"/>
      <c r="V164" s="403"/>
      <c r="W164" s="405"/>
      <c r="X164" s="403"/>
      <c r="Y164" s="380"/>
      <c r="Z164" s="401"/>
      <c r="AA164" s="217"/>
      <c r="AB164" s="402"/>
      <c r="AC164" s="217"/>
    </row>
    <row r="165" spans="2:29" ht="12.75">
      <c r="B165" s="256"/>
      <c r="C165" s="250"/>
      <c r="D165" s="217"/>
      <c r="E165" s="251"/>
      <c r="F165" s="251"/>
      <c r="G165" s="250"/>
      <c r="H165" s="250"/>
      <c r="I165" s="250"/>
      <c r="J165" s="250"/>
      <c r="K165" s="250"/>
      <c r="L165" s="250"/>
      <c r="M165" s="250"/>
      <c r="N165" s="253"/>
      <c r="O165" s="403"/>
      <c r="P165" s="404"/>
      <c r="Q165" s="403"/>
      <c r="R165" s="405"/>
      <c r="S165" s="403"/>
      <c r="T165" s="403"/>
      <c r="U165" s="404"/>
      <c r="V165" s="403"/>
      <c r="W165" s="405"/>
      <c r="X165" s="403"/>
      <c r="Y165" s="380"/>
      <c r="Z165" s="401"/>
      <c r="AA165" s="217"/>
      <c r="AB165" s="402"/>
      <c r="AC165" s="217"/>
    </row>
    <row r="166" spans="2:29" ht="12.75">
      <c r="B166" s="256"/>
      <c r="C166" s="250" t="s">
        <v>901</v>
      </c>
      <c r="D166" s="217" t="s">
        <v>893</v>
      </c>
      <c r="E166" s="251"/>
      <c r="F166" s="251"/>
      <c r="G166" s="250"/>
      <c r="H166" s="250"/>
      <c r="I166" s="250"/>
      <c r="J166" s="250"/>
      <c r="K166" s="250"/>
      <c r="L166" s="250"/>
      <c r="M166" s="250"/>
      <c r="N166" s="253"/>
      <c r="O166" s="403">
        <v>2112567.53</v>
      </c>
      <c r="P166" s="404"/>
      <c r="Q166" s="403"/>
      <c r="R166" s="405"/>
      <c r="S166" s="403">
        <v>2112567.53</v>
      </c>
      <c r="T166" s="403">
        <v>2112567.53</v>
      </c>
      <c r="U166" s="404"/>
      <c r="V166" s="403"/>
      <c r="W166" s="405"/>
      <c r="X166" s="403">
        <v>2112567.53</v>
      </c>
      <c r="Y166" s="380"/>
      <c r="Z166" s="401"/>
      <c r="AA166" s="217"/>
      <c r="AB166" s="402"/>
      <c r="AC166" s="217"/>
    </row>
    <row r="167" spans="2:29" ht="12.75">
      <c r="B167" s="256"/>
      <c r="C167" s="250"/>
      <c r="D167" s="217"/>
      <c r="E167" s="251"/>
      <c r="F167" s="251"/>
      <c r="G167" s="250"/>
      <c r="H167" s="250"/>
      <c r="I167" s="250"/>
      <c r="J167" s="250"/>
      <c r="K167" s="250"/>
      <c r="L167" s="250"/>
      <c r="M167" s="250"/>
      <c r="N167" s="253"/>
      <c r="O167" s="403"/>
      <c r="P167" s="404"/>
      <c r="Q167" s="403"/>
      <c r="R167" s="405"/>
      <c r="S167" s="403"/>
      <c r="T167" s="403"/>
      <c r="U167" s="404"/>
      <c r="V167" s="403"/>
      <c r="W167" s="405"/>
      <c r="X167" s="403"/>
      <c r="Y167" s="380"/>
      <c r="Z167" s="401"/>
      <c r="AA167" s="217"/>
      <c r="AB167" s="402"/>
      <c r="AC167" s="217"/>
    </row>
    <row r="168" spans="2:29" ht="12.75">
      <c r="B168" s="256"/>
      <c r="C168" s="250" t="s">
        <v>902</v>
      </c>
      <c r="D168" s="217"/>
      <c r="E168" s="251"/>
      <c r="F168" s="251"/>
      <c r="G168" s="250"/>
      <c r="H168" s="250"/>
      <c r="I168" s="250"/>
      <c r="J168" s="250"/>
      <c r="K168" s="250"/>
      <c r="L168" s="250"/>
      <c r="M168" s="250"/>
      <c r="N168" s="253"/>
      <c r="O168" s="403"/>
      <c r="P168" s="404"/>
      <c r="Q168" s="403"/>
      <c r="R168" s="405"/>
      <c r="S168" s="403"/>
      <c r="T168" s="403"/>
      <c r="U168" s="404"/>
      <c r="V168" s="403"/>
      <c r="W168" s="405"/>
      <c r="X168" s="403"/>
      <c r="Y168" s="380"/>
      <c r="Z168" s="401"/>
      <c r="AA168" s="217"/>
      <c r="AB168" s="402"/>
      <c r="AC168" s="217"/>
    </row>
    <row r="169" spans="2:29" ht="12.75">
      <c r="B169" s="256"/>
      <c r="C169" s="250"/>
      <c r="D169" s="217"/>
      <c r="E169" s="251"/>
      <c r="F169" s="251"/>
      <c r="G169" s="250"/>
      <c r="H169" s="250"/>
      <c r="I169" s="250"/>
      <c r="J169" s="250"/>
      <c r="K169" s="250"/>
      <c r="L169" s="250"/>
      <c r="M169" s="250"/>
      <c r="N169" s="253"/>
      <c r="O169" s="403"/>
      <c r="P169" s="404"/>
      <c r="Q169" s="403"/>
      <c r="R169" s="405"/>
      <c r="S169" s="403"/>
      <c r="T169" s="403"/>
      <c r="U169" s="404"/>
      <c r="V169" s="403"/>
      <c r="W169" s="405"/>
      <c r="X169" s="403"/>
      <c r="Y169" s="380"/>
      <c r="Z169" s="401"/>
      <c r="AA169" s="217"/>
      <c r="AB169" s="402"/>
      <c r="AC169" s="217"/>
    </row>
    <row r="170" spans="2:29" ht="33.75">
      <c r="B170" s="256"/>
      <c r="C170" s="250" t="s">
        <v>903</v>
      </c>
      <c r="D170" s="217" t="s">
        <v>904</v>
      </c>
      <c r="E170" s="251"/>
      <c r="F170" s="251"/>
      <c r="G170" s="250"/>
      <c r="H170" s="250"/>
      <c r="I170" s="250"/>
      <c r="J170" s="250"/>
      <c r="K170" s="250"/>
      <c r="L170" s="250"/>
      <c r="M170" s="250"/>
      <c r="N170" s="253"/>
      <c r="O170" s="403">
        <v>367847.62</v>
      </c>
      <c r="P170" s="404"/>
      <c r="Q170" s="403"/>
      <c r="R170" s="405"/>
      <c r="S170" s="403">
        <v>367847.62</v>
      </c>
      <c r="T170" s="403">
        <v>367847.62</v>
      </c>
      <c r="U170" s="404"/>
      <c r="V170" s="403"/>
      <c r="W170" s="405"/>
      <c r="X170" s="403">
        <v>367847.62</v>
      </c>
      <c r="Y170" s="380"/>
      <c r="Z170" s="401"/>
      <c r="AA170" s="217"/>
      <c r="AB170" s="402"/>
      <c r="AC170" s="217"/>
    </row>
    <row r="171" spans="2:29" ht="33.75">
      <c r="B171" s="256"/>
      <c r="C171" s="250" t="s">
        <v>903</v>
      </c>
      <c r="D171" s="217" t="s">
        <v>905</v>
      </c>
      <c r="E171" s="251"/>
      <c r="F171" s="251"/>
      <c r="G171" s="250"/>
      <c r="H171" s="250"/>
      <c r="I171" s="250"/>
      <c r="J171" s="250"/>
      <c r="K171" s="250"/>
      <c r="L171" s="250"/>
      <c r="M171" s="250"/>
      <c r="N171" s="253"/>
      <c r="O171" s="403">
        <v>464429.07</v>
      </c>
      <c r="P171" s="404"/>
      <c r="Q171" s="403"/>
      <c r="R171" s="405"/>
      <c r="S171" s="403">
        <v>464429.07</v>
      </c>
      <c r="T171" s="403">
        <v>464429.07</v>
      </c>
      <c r="U171" s="404"/>
      <c r="V171" s="403"/>
      <c r="W171" s="405"/>
      <c r="X171" s="403">
        <v>464429.07</v>
      </c>
      <c r="Y171" s="380"/>
      <c r="Z171" s="401"/>
      <c r="AA171" s="217"/>
      <c r="AB171" s="402"/>
      <c r="AC171" s="217"/>
    </row>
    <row r="172" spans="2:29" ht="12.75">
      <c r="B172" s="256"/>
      <c r="C172" s="250"/>
      <c r="D172" s="217"/>
      <c r="E172" s="251"/>
      <c r="F172" s="251"/>
      <c r="G172" s="250"/>
      <c r="H172" s="250"/>
      <c r="I172" s="250"/>
      <c r="J172" s="250"/>
      <c r="K172" s="250"/>
      <c r="L172" s="250"/>
      <c r="M172" s="250"/>
      <c r="N172" s="253"/>
      <c r="O172" s="403"/>
      <c r="P172" s="404"/>
      <c r="Q172" s="403"/>
      <c r="R172" s="405"/>
      <c r="S172" s="406"/>
      <c r="T172" s="406"/>
      <c r="U172" s="404"/>
      <c r="V172" s="404"/>
      <c r="W172" s="407"/>
      <c r="X172" s="406"/>
      <c r="Y172" s="380"/>
      <c r="Z172" s="401"/>
      <c r="AA172" s="217"/>
      <c r="AB172" s="402"/>
      <c r="AC172" s="217"/>
    </row>
    <row r="173" spans="2:29" ht="12.75">
      <c r="B173" s="256"/>
      <c r="C173" s="250"/>
      <c r="D173" s="217"/>
      <c r="E173" s="251"/>
      <c r="F173" s="251"/>
      <c r="G173" s="250"/>
      <c r="H173" s="250"/>
      <c r="I173" s="250"/>
      <c r="J173" s="250"/>
      <c r="K173" s="250"/>
      <c r="L173" s="250"/>
      <c r="M173" s="250"/>
      <c r="N173" s="253"/>
      <c r="O173" s="403"/>
      <c r="P173" s="404"/>
      <c r="Q173" s="403"/>
      <c r="R173" s="405"/>
      <c r="S173" s="406"/>
      <c r="T173" s="406"/>
      <c r="U173" s="404"/>
      <c r="V173" s="404"/>
      <c r="W173" s="407"/>
      <c r="X173" s="406"/>
      <c r="Y173" s="380"/>
      <c r="Z173" s="401"/>
      <c r="AA173" s="217"/>
      <c r="AB173" s="402"/>
      <c r="AC173" s="217"/>
    </row>
    <row r="174" spans="2:29" ht="12.75">
      <c r="B174" s="256"/>
      <c r="C174" s="250"/>
      <c r="D174" s="217"/>
      <c r="E174" s="251"/>
      <c r="F174" s="251"/>
      <c r="G174" s="250"/>
      <c r="H174" s="250"/>
      <c r="I174" s="250"/>
      <c r="J174" s="250"/>
      <c r="K174" s="250"/>
      <c r="L174" s="250"/>
      <c r="M174" s="250"/>
      <c r="N174" s="253"/>
      <c r="O174" s="400"/>
      <c r="P174" s="253"/>
      <c r="Q174" s="400"/>
      <c r="R174" s="254"/>
      <c r="S174" s="380"/>
      <c r="T174" s="380"/>
      <c r="U174" s="253"/>
      <c r="V174" s="253"/>
      <c r="W174" s="217"/>
      <c r="X174" s="380"/>
      <c r="Y174" s="380"/>
      <c r="Z174" s="401"/>
      <c r="AA174" s="217"/>
      <c r="AB174" s="402"/>
      <c r="AC174" s="217"/>
    </row>
    <row r="175" spans="2:29" ht="12.75">
      <c r="B175" s="256"/>
      <c r="C175" s="250"/>
      <c r="D175" s="217"/>
      <c r="E175" s="251"/>
      <c r="F175" s="251"/>
      <c r="G175" s="250"/>
      <c r="H175" s="250"/>
      <c r="I175" s="250"/>
      <c r="J175" s="250"/>
      <c r="K175" s="250"/>
      <c r="L175" s="250"/>
      <c r="M175" s="250"/>
      <c r="N175" s="253"/>
      <c r="O175" s="400"/>
      <c r="P175" s="253"/>
      <c r="Q175" s="400"/>
      <c r="R175" s="254"/>
      <c r="S175" s="380"/>
      <c r="T175" s="380"/>
      <c r="U175" s="253"/>
      <c r="V175" s="253"/>
      <c r="W175" s="217"/>
      <c r="X175" s="380"/>
      <c r="Y175" s="380"/>
      <c r="Z175" s="401"/>
      <c r="AA175" s="217"/>
      <c r="AB175" s="402"/>
      <c r="AC175" s="217"/>
    </row>
    <row r="176" spans="2:29" ht="12.75">
      <c r="B176" s="256"/>
      <c r="C176" s="250"/>
      <c r="D176" s="217"/>
      <c r="E176" s="253"/>
      <c r="F176" s="253"/>
      <c r="G176" s="250"/>
      <c r="H176" s="250"/>
      <c r="I176" s="250"/>
      <c r="J176" s="250"/>
      <c r="K176" s="250"/>
      <c r="L176" s="250"/>
      <c r="M176" s="250"/>
      <c r="N176" s="253"/>
      <c r="O176" s="400"/>
      <c r="P176" s="253"/>
      <c r="Q176" s="400"/>
      <c r="R176" s="254"/>
      <c r="S176" s="380"/>
      <c r="T176" s="380"/>
      <c r="U176" s="253"/>
      <c r="V176" s="253"/>
      <c r="W176" s="217"/>
      <c r="X176" s="380"/>
      <c r="Y176" s="380"/>
      <c r="Z176" s="401"/>
      <c r="AA176" s="217"/>
      <c r="AB176" s="402"/>
      <c r="AC176" s="217"/>
    </row>
    <row r="177" spans="2:29" ht="12.75">
      <c r="B177" s="256"/>
      <c r="C177" s="250"/>
      <c r="D177" s="217"/>
      <c r="E177" s="253"/>
      <c r="F177" s="253"/>
      <c r="G177" s="250"/>
      <c r="H177" s="250"/>
      <c r="I177" s="250"/>
      <c r="J177" s="250"/>
      <c r="K177" s="250"/>
      <c r="L177" s="250"/>
      <c r="M177" s="250"/>
      <c r="N177" s="253"/>
      <c r="O177" s="400"/>
      <c r="P177" s="253"/>
      <c r="Q177" s="400"/>
      <c r="R177" s="530"/>
      <c r="S177" s="380"/>
      <c r="T177" s="380"/>
      <c r="U177" s="253"/>
      <c r="V177" s="253"/>
      <c r="W177" s="217"/>
      <c r="X177" s="380"/>
      <c r="Y177" s="380"/>
      <c r="Z177" s="401"/>
      <c r="AA177" s="217"/>
      <c r="AB177" s="402"/>
      <c r="AC177" s="217"/>
    </row>
    <row r="178" spans="2:29" ht="11.25">
      <c r="B178" s="182"/>
      <c r="C178" s="185"/>
      <c r="D178" s="185"/>
      <c r="E178" s="185"/>
      <c r="F178" s="182"/>
      <c r="G178" s="182"/>
      <c r="H178" s="182"/>
      <c r="I178" s="182"/>
      <c r="J178" s="182"/>
      <c r="K178" s="182"/>
      <c r="L178" s="516"/>
      <c r="M178" s="182"/>
      <c r="N178" s="182"/>
      <c r="O178" s="517"/>
      <c r="P178" s="182"/>
      <c r="Q178" s="182"/>
      <c r="R178" s="517"/>
      <c r="S178" s="517"/>
      <c r="T178" s="517"/>
      <c r="U178" s="517"/>
      <c r="V178" s="517"/>
      <c r="W178" s="517"/>
      <c r="X178" s="517"/>
      <c r="Y178" s="517"/>
      <c r="Z178" s="182"/>
      <c r="AA178" s="185"/>
      <c r="AB178" s="182"/>
      <c r="AC178" s="182"/>
    </row>
    <row r="179" spans="2:29" ht="11.25">
      <c r="B179" s="182"/>
      <c r="C179" s="185"/>
      <c r="D179" s="185"/>
      <c r="E179" s="185"/>
      <c r="F179" s="182"/>
      <c r="G179" s="182"/>
      <c r="H179" s="182"/>
      <c r="I179" s="182"/>
      <c r="J179" s="182"/>
      <c r="K179" s="182"/>
      <c r="L179" s="516"/>
      <c r="M179" s="182"/>
      <c r="N179" s="182"/>
      <c r="O179" s="517"/>
      <c r="P179" s="182"/>
      <c r="Q179" s="182"/>
      <c r="R179" s="517"/>
      <c r="S179" s="517"/>
      <c r="T179" s="517"/>
      <c r="U179" s="182"/>
      <c r="V179" s="182"/>
      <c r="W179" s="517"/>
      <c r="X179" s="182"/>
      <c r="Y179" s="182"/>
      <c r="Z179" s="182"/>
      <c r="AA179" s="185"/>
      <c r="AB179" s="182"/>
      <c r="AC179" s="182"/>
    </row>
    <row r="180" spans="2:29" ht="11.25">
      <c r="B180" s="182"/>
      <c r="C180" s="185"/>
      <c r="D180" s="185"/>
      <c r="E180" s="185"/>
      <c r="F180" s="182"/>
      <c r="G180" s="182"/>
      <c r="H180" s="182"/>
      <c r="I180" s="182"/>
      <c r="J180" s="182"/>
      <c r="K180" s="182"/>
      <c r="L180" s="516"/>
      <c r="M180" s="182"/>
      <c r="N180" s="182"/>
      <c r="O180" s="517"/>
      <c r="P180" s="182"/>
      <c r="Q180" s="182"/>
      <c r="R180" s="517"/>
      <c r="S180" s="517"/>
      <c r="T180" s="517"/>
      <c r="U180" s="182"/>
      <c r="V180" s="182"/>
      <c r="W180" s="517"/>
      <c r="X180" s="182"/>
      <c r="Y180" s="182"/>
      <c r="Z180" s="182"/>
      <c r="AA180" s="185"/>
      <c r="AB180" s="182"/>
      <c r="AC180" s="182"/>
    </row>
    <row r="181" spans="2:29" ht="11.25">
      <c r="B181" s="182"/>
      <c r="C181" s="185"/>
      <c r="D181" s="185"/>
      <c r="E181" s="185"/>
      <c r="F181" s="182"/>
      <c r="G181" s="182"/>
      <c r="H181" s="182"/>
      <c r="I181" s="182"/>
      <c r="J181" s="182"/>
      <c r="K181" s="182"/>
      <c r="L181" s="516"/>
      <c r="M181" s="182"/>
      <c r="N181" s="182"/>
      <c r="O181" s="517"/>
      <c r="P181" s="182"/>
      <c r="Q181" s="182"/>
      <c r="R181" s="517"/>
      <c r="S181" s="517"/>
      <c r="T181" s="517"/>
      <c r="U181" s="182"/>
      <c r="V181" s="182"/>
      <c r="W181" s="517"/>
      <c r="X181" s="182"/>
      <c r="Y181" s="182"/>
      <c r="Z181" s="182"/>
      <c r="AA181" s="185"/>
      <c r="AB181" s="182"/>
      <c r="AC181" s="182"/>
    </row>
    <row r="182" spans="2:29" ht="11.25">
      <c r="B182" s="182"/>
      <c r="C182" s="185"/>
      <c r="D182" s="185"/>
      <c r="E182" s="185"/>
      <c r="F182" s="182"/>
      <c r="G182" s="182"/>
      <c r="H182" s="182"/>
      <c r="I182" s="182"/>
      <c r="J182" s="182"/>
      <c r="K182" s="182"/>
      <c r="L182" s="516"/>
      <c r="M182" s="182"/>
      <c r="N182" s="182"/>
      <c r="O182" s="517"/>
      <c r="P182" s="182"/>
      <c r="Q182" s="182"/>
      <c r="R182" s="517"/>
      <c r="S182" s="517"/>
      <c r="T182" s="517"/>
      <c r="U182" s="182"/>
      <c r="V182" s="182"/>
      <c r="W182" s="517"/>
      <c r="X182" s="182"/>
      <c r="Y182" s="182"/>
      <c r="Z182" s="182"/>
      <c r="AA182" s="185"/>
      <c r="AB182" s="182"/>
      <c r="AC182" s="182"/>
    </row>
    <row r="183" spans="2:29" ht="11.25">
      <c r="B183" s="182"/>
      <c r="C183" s="185"/>
      <c r="D183" s="185"/>
      <c r="E183" s="185"/>
      <c r="F183" s="182"/>
      <c r="G183" s="182"/>
      <c r="H183" s="182"/>
      <c r="I183" s="182"/>
      <c r="J183" s="182"/>
      <c r="K183" s="182"/>
      <c r="L183" s="516"/>
      <c r="M183" s="182"/>
      <c r="N183" s="182"/>
      <c r="O183" s="517"/>
      <c r="P183" s="182"/>
      <c r="Q183" s="182"/>
      <c r="R183" s="517"/>
      <c r="S183" s="517"/>
      <c r="T183" s="517"/>
      <c r="U183" s="182"/>
      <c r="V183" s="182"/>
      <c r="W183" s="517"/>
      <c r="X183" s="182"/>
      <c r="Y183" s="182"/>
      <c r="Z183" s="182"/>
      <c r="AA183" s="185"/>
      <c r="AB183" s="182"/>
      <c r="AC183" s="182"/>
    </row>
    <row r="184" spans="2:29" ht="11.25">
      <c r="B184" s="182"/>
      <c r="C184" s="185"/>
      <c r="D184" s="185"/>
      <c r="E184" s="185"/>
      <c r="F184" s="182"/>
      <c r="G184" s="182"/>
      <c r="H184" s="182"/>
      <c r="I184" s="182"/>
      <c r="J184" s="182"/>
      <c r="K184" s="182"/>
      <c r="L184" s="516"/>
      <c r="M184" s="182"/>
      <c r="N184" s="182"/>
      <c r="O184" s="517"/>
      <c r="P184" s="182"/>
      <c r="Q184" s="182"/>
      <c r="R184" s="517"/>
      <c r="S184" s="517"/>
      <c r="T184" s="517"/>
      <c r="U184" s="182"/>
      <c r="V184" s="182"/>
      <c r="W184" s="517"/>
      <c r="X184" s="182"/>
      <c r="Y184" s="182"/>
      <c r="Z184" s="182"/>
      <c r="AA184" s="185"/>
      <c r="AB184" s="182"/>
      <c r="AC184" s="182"/>
    </row>
    <row r="185" spans="2:29" ht="11.25">
      <c r="B185" s="182"/>
      <c r="C185" s="185"/>
      <c r="D185" s="185"/>
      <c r="E185" s="185"/>
      <c r="F185" s="182"/>
      <c r="G185" s="182"/>
      <c r="H185" s="182"/>
      <c r="I185" s="182"/>
      <c r="J185" s="182"/>
      <c r="K185" s="182"/>
      <c r="L185" s="516"/>
      <c r="M185" s="182"/>
      <c r="N185" s="182"/>
      <c r="O185" s="517"/>
      <c r="P185" s="182"/>
      <c r="Q185" s="182"/>
      <c r="R185" s="517"/>
      <c r="S185" s="517"/>
      <c r="T185" s="517"/>
      <c r="U185" s="182"/>
      <c r="V185" s="182"/>
      <c r="W185" s="517"/>
      <c r="X185" s="182"/>
      <c r="Y185" s="182"/>
      <c r="Z185" s="182"/>
      <c r="AA185" s="185"/>
      <c r="AB185" s="182"/>
      <c r="AC185" s="182"/>
    </row>
  </sheetData>
  <sheetProtection/>
  <mergeCells count="33">
    <mergeCell ref="AA144:AB144"/>
    <mergeCell ref="AC144:AC145"/>
    <mergeCell ref="B145:H145"/>
    <mergeCell ref="I145:K145"/>
    <mergeCell ref="L145:N145"/>
    <mergeCell ref="O145:S145"/>
    <mergeCell ref="T145:X145"/>
    <mergeCell ref="AA145:AB145"/>
    <mergeCell ref="T120:X120"/>
    <mergeCell ref="Y120:Z120"/>
    <mergeCell ref="B144:H144"/>
    <mergeCell ref="I144:N144"/>
    <mergeCell ref="O144:S144"/>
    <mergeCell ref="T144:X144"/>
    <mergeCell ref="B119:H119"/>
    <mergeCell ref="I119:N119"/>
    <mergeCell ref="O119:S119"/>
    <mergeCell ref="T119:X119"/>
    <mergeCell ref="Y119:Z119"/>
    <mergeCell ref="AA119:AA120"/>
    <mergeCell ref="B120:H120"/>
    <mergeCell ref="I120:K120"/>
    <mergeCell ref="L120:N120"/>
    <mergeCell ref="O120:S120"/>
    <mergeCell ref="L9:N9"/>
    <mergeCell ref="T9:X9"/>
    <mergeCell ref="B9:H9"/>
    <mergeCell ref="O9:S9"/>
    <mergeCell ref="B8:H8"/>
    <mergeCell ref="I8:N8"/>
    <mergeCell ref="O8:S8"/>
    <mergeCell ref="T8:AA8"/>
    <mergeCell ref="I9:K9"/>
  </mergeCells>
  <printOptions/>
  <pageMargins left="0.1968503937007874" right="0.1968503937007874" top="0.7874015748031497" bottom="0.5905511811023623" header="0" footer="0.7874015748031497"/>
  <pageSetup horizontalDpi="600" verticalDpi="600" orientation="landscape" scale="50" r:id="rId2"/>
  <headerFooter alignWithMargins="0">
    <oddFooter>&amp;R&amp;"Arial Narrow,Normal"&amp;9 21/22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K128"/>
  <sheetViews>
    <sheetView zoomScalePageLayoutView="0" workbookViewId="0" topLeftCell="A1">
      <selection activeCell="A23" sqref="A23"/>
    </sheetView>
  </sheetViews>
  <sheetFormatPr defaultColWidth="11.421875" defaultRowHeight="12.75"/>
  <cols>
    <col min="1" max="1" width="5.8515625" style="0" customWidth="1"/>
    <col min="2" max="2" width="4.57421875" style="0" customWidth="1"/>
    <col min="3" max="3" width="22.28125" style="0" customWidth="1"/>
    <col min="4" max="4" width="13.28125" style="0" customWidth="1"/>
    <col min="5" max="5" width="22.00390625" style="0" customWidth="1"/>
    <col min="6" max="6" width="17.28125" style="0" customWidth="1"/>
    <col min="7" max="7" width="13.421875" style="0" customWidth="1"/>
    <col min="9" max="9" width="12.00390625" style="0" customWidth="1"/>
    <col min="10" max="10" width="12.140625" style="0" customWidth="1"/>
    <col min="11" max="11" width="6.57421875" style="0" bestFit="1" customWidth="1"/>
  </cols>
  <sheetData>
    <row r="1" spans="2:11" ht="12.75">
      <c r="B1" s="20" t="s">
        <v>30</v>
      </c>
      <c r="J1" s="531"/>
      <c r="K1" s="532"/>
    </row>
    <row r="2" spans="2:11" ht="13.5">
      <c r="B2" s="21" t="s">
        <v>193</v>
      </c>
      <c r="G2" s="97" t="s">
        <v>184</v>
      </c>
      <c r="J2" s="531"/>
      <c r="K2" s="532"/>
    </row>
    <row r="3" spans="2:11" ht="12.75">
      <c r="B3" s="21" t="s">
        <v>180</v>
      </c>
      <c r="J3" s="531"/>
      <c r="K3" s="532"/>
    </row>
    <row r="4" spans="2:11" ht="12.75">
      <c r="B4" s="22"/>
      <c r="J4" s="531"/>
      <c r="K4" s="532"/>
    </row>
    <row r="5" spans="10:11" ht="13.5" thickBot="1">
      <c r="J5" s="531"/>
      <c r="K5" s="532"/>
    </row>
    <row r="6" spans="2:11" ht="12.75" customHeight="1">
      <c r="B6" s="486" t="s">
        <v>181</v>
      </c>
      <c r="C6" s="486" t="s">
        <v>182</v>
      </c>
      <c r="D6" s="486" t="s">
        <v>588</v>
      </c>
      <c r="E6" s="486" t="s">
        <v>589</v>
      </c>
      <c r="F6" s="486" t="s">
        <v>590</v>
      </c>
      <c r="G6" s="486" t="s">
        <v>574</v>
      </c>
      <c r="H6" s="486" t="s">
        <v>192</v>
      </c>
      <c r="I6" s="486" t="s">
        <v>183</v>
      </c>
      <c r="J6" s="488" t="s">
        <v>591</v>
      </c>
      <c r="K6" s="490" t="s">
        <v>138</v>
      </c>
    </row>
    <row r="7" spans="2:11" ht="18" customHeight="1">
      <c r="B7" s="487"/>
      <c r="C7" s="487"/>
      <c r="D7" s="492"/>
      <c r="E7" s="487"/>
      <c r="F7" s="487"/>
      <c r="G7" s="492"/>
      <c r="H7" s="487"/>
      <c r="I7" s="487"/>
      <c r="J7" s="489"/>
      <c r="K7" s="491"/>
    </row>
    <row r="8" spans="2:11" ht="12.75">
      <c r="B8" s="260"/>
      <c r="C8" s="172"/>
      <c r="D8" s="173"/>
      <c r="E8" s="261"/>
      <c r="F8" s="262"/>
      <c r="G8" s="263"/>
      <c r="H8" s="264"/>
      <c r="I8" s="265"/>
      <c r="J8" s="408"/>
      <c r="K8" s="409"/>
    </row>
    <row r="9" spans="2:11" ht="12.75">
      <c r="B9" s="32"/>
      <c r="C9" s="176"/>
      <c r="D9" s="30"/>
      <c r="E9" s="30"/>
      <c r="F9" s="266"/>
      <c r="G9" s="266"/>
      <c r="H9" s="30"/>
      <c r="I9" s="410"/>
      <c r="J9" s="411"/>
      <c r="K9" s="412"/>
    </row>
    <row r="10" spans="2:11" ht="13.5">
      <c r="B10" s="32"/>
      <c r="C10" s="172" t="s">
        <v>693</v>
      </c>
      <c r="D10" s="173" t="s">
        <v>694</v>
      </c>
      <c r="E10" s="377" t="s">
        <v>598</v>
      </c>
      <c r="F10" s="218" t="s">
        <v>599</v>
      </c>
      <c r="G10" s="267">
        <v>444</v>
      </c>
      <c r="H10" s="267">
        <v>444</v>
      </c>
      <c r="I10" s="378">
        <v>3000000</v>
      </c>
      <c r="J10" s="273">
        <v>0</v>
      </c>
      <c r="K10" s="413">
        <f>J10/I10</f>
        <v>0</v>
      </c>
    </row>
    <row r="11" spans="2:11" ht="13.5">
      <c r="B11" s="32"/>
      <c r="C11" s="172" t="s">
        <v>693</v>
      </c>
      <c r="D11" s="173" t="s">
        <v>694</v>
      </c>
      <c r="E11" s="377" t="s">
        <v>755</v>
      </c>
      <c r="F11" s="218" t="s">
        <v>599</v>
      </c>
      <c r="G11" s="267">
        <v>163</v>
      </c>
      <c r="H11" s="267">
        <v>163</v>
      </c>
      <c r="I11" s="381">
        <v>500000</v>
      </c>
      <c r="J11" s="273">
        <v>83875</v>
      </c>
      <c r="K11" s="413">
        <f aca="true" t="shared" si="0" ref="K11:K74">J11/I11</f>
        <v>0.16775</v>
      </c>
    </row>
    <row r="12" spans="2:11" ht="13.5">
      <c r="B12" s="32"/>
      <c r="C12" s="172" t="s">
        <v>693</v>
      </c>
      <c r="D12" s="173" t="s">
        <v>694</v>
      </c>
      <c r="E12" s="377" t="s">
        <v>609</v>
      </c>
      <c r="F12" s="218" t="s">
        <v>599</v>
      </c>
      <c r="G12" s="267">
        <v>99</v>
      </c>
      <c r="H12" s="267">
        <v>99</v>
      </c>
      <c r="I12" s="381">
        <v>1500000</v>
      </c>
      <c r="J12" s="273">
        <v>690524.72</v>
      </c>
      <c r="K12" s="413">
        <f t="shared" si="0"/>
        <v>0.4603498133333333</v>
      </c>
    </row>
    <row r="13" spans="2:11" ht="22.5">
      <c r="B13" s="32"/>
      <c r="C13" s="172" t="s">
        <v>693</v>
      </c>
      <c r="D13" s="173" t="s">
        <v>694</v>
      </c>
      <c r="E13" s="377" t="s">
        <v>759</v>
      </c>
      <c r="F13" s="218" t="s">
        <v>599</v>
      </c>
      <c r="G13" s="269"/>
      <c r="H13" s="269"/>
      <c r="I13" s="381">
        <v>150000</v>
      </c>
      <c r="J13" s="273">
        <v>209823.32</v>
      </c>
      <c r="K13" s="413">
        <f t="shared" si="0"/>
        <v>1.3988221333333333</v>
      </c>
    </row>
    <row r="14" spans="2:11" ht="13.5">
      <c r="B14" s="32"/>
      <c r="C14" s="172" t="s">
        <v>693</v>
      </c>
      <c r="D14" s="173" t="s">
        <v>694</v>
      </c>
      <c r="E14" s="377" t="s">
        <v>691</v>
      </c>
      <c r="F14" s="218" t="s">
        <v>599</v>
      </c>
      <c r="G14" s="269">
        <v>264</v>
      </c>
      <c r="H14" s="269">
        <v>264</v>
      </c>
      <c r="I14" s="381">
        <v>500000</v>
      </c>
      <c r="J14" s="273">
        <v>491057.8</v>
      </c>
      <c r="K14" s="413">
        <f t="shared" si="0"/>
        <v>0.9821156</v>
      </c>
    </row>
    <row r="15" spans="2:11" ht="13.5">
      <c r="B15" s="32"/>
      <c r="C15" s="172" t="s">
        <v>693</v>
      </c>
      <c r="D15" s="173" t="s">
        <v>694</v>
      </c>
      <c r="E15" s="377" t="s">
        <v>613</v>
      </c>
      <c r="F15" s="218" t="s">
        <v>599</v>
      </c>
      <c r="G15" s="267">
        <v>161</v>
      </c>
      <c r="H15" s="267">
        <v>161</v>
      </c>
      <c r="I15" s="381">
        <v>100000</v>
      </c>
      <c r="J15" s="273">
        <v>61979.12</v>
      </c>
      <c r="K15" s="413">
        <f t="shared" si="0"/>
        <v>0.6197912</v>
      </c>
    </row>
    <row r="16" spans="2:11" ht="13.5">
      <c r="B16" s="32"/>
      <c r="C16" s="172" t="s">
        <v>693</v>
      </c>
      <c r="D16" s="173" t="s">
        <v>694</v>
      </c>
      <c r="E16" s="377" t="s">
        <v>766</v>
      </c>
      <c r="F16" s="219" t="s">
        <v>606</v>
      </c>
      <c r="G16" s="267">
        <v>2500</v>
      </c>
      <c r="H16" s="267">
        <v>2500</v>
      </c>
      <c r="I16" s="382">
        <v>9166160</v>
      </c>
      <c r="J16" s="273">
        <v>6480795.81</v>
      </c>
      <c r="K16" s="413">
        <f t="shared" si="0"/>
        <v>0.7070349862974243</v>
      </c>
    </row>
    <row r="17" spans="2:11" ht="13.5">
      <c r="B17" s="32"/>
      <c r="C17" s="172" t="s">
        <v>693</v>
      </c>
      <c r="D17" s="173" t="s">
        <v>694</v>
      </c>
      <c r="E17" s="377" t="s">
        <v>692</v>
      </c>
      <c r="F17" s="219" t="s">
        <v>599</v>
      </c>
      <c r="G17" s="267">
        <v>1500</v>
      </c>
      <c r="H17" s="267">
        <v>1500</v>
      </c>
      <c r="I17" s="378">
        <v>500000</v>
      </c>
      <c r="J17" s="273">
        <v>0</v>
      </c>
      <c r="K17" s="413">
        <f t="shared" si="0"/>
        <v>0</v>
      </c>
    </row>
    <row r="18" spans="2:11" ht="13.5">
      <c r="B18" s="32"/>
      <c r="C18" s="172" t="s">
        <v>693</v>
      </c>
      <c r="D18" s="173" t="s">
        <v>694</v>
      </c>
      <c r="E18" s="377" t="s">
        <v>768</v>
      </c>
      <c r="F18" s="218" t="s">
        <v>621</v>
      </c>
      <c r="G18" s="267">
        <v>442</v>
      </c>
      <c r="H18" s="267">
        <v>442</v>
      </c>
      <c r="I18" s="386">
        <v>500000</v>
      </c>
      <c r="J18" s="273">
        <v>0</v>
      </c>
      <c r="K18" s="413">
        <f t="shared" si="0"/>
        <v>0</v>
      </c>
    </row>
    <row r="19" spans="2:11" ht="13.5">
      <c r="B19" s="32"/>
      <c r="C19" s="172" t="s">
        <v>693</v>
      </c>
      <c r="D19" s="173" t="s">
        <v>694</v>
      </c>
      <c r="E19" s="377" t="s">
        <v>769</v>
      </c>
      <c r="F19" s="218" t="s">
        <v>599</v>
      </c>
      <c r="G19" s="267">
        <v>146</v>
      </c>
      <c r="H19" s="267">
        <v>146</v>
      </c>
      <c r="I19" s="388">
        <v>500000</v>
      </c>
      <c r="J19" s="414">
        <v>254765.64</v>
      </c>
      <c r="K19" s="413">
        <f t="shared" si="0"/>
        <v>0.50953128</v>
      </c>
    </row>
    <row r="20" spans="2:11" ht="13.5">
      <c r="B20" s="32"/>
      <c r="C20" s="172" t="s">
        <v>693</v>
      </c>
      <c r="D20" s="173" t="s">
        <v>694</v>
      </c>
      <c r="E20" s="377" t="s">
        <v>637</v>
      </c>
      <c r="F20" s="219" t="s">
        <v>599</v>
      </c>
      <c r="G20" s="267">
        <v>174</v>
      </c>
      <c r="H20" s="267">
        <v>174</v>
      </c>
      <c r="I20" s="388">
        <v>500000</v>
      </c>
      <c r="J20" s="273">
        <v>0</v>
      </c>
      <c r="K20" s="413">
        <f t="shared" si="0"/>
        <v>0</v>
      </c>
    </row>
    <row r="21" spans="2:11" ht="13.5">
      <c r="B21" s="32"/>
      <c r="C21" s="172" t="s">
        <v>693</v>
      </c>
      <c r="D21" s="173" t="s">
        <v>694</v>
      </c>
      <c r="E21" s="377" t="s">
        <v>638</v>
      </c>
      <c r="F21" s="219" t="s">
        <v>608</v>
      </c>
      <c r="G21" s="267">
        <v>137</v>
      </c>
      <c r="H21" s="267">
        <v>137</v>
      </c>
      <c r="I21" s="388">
        <v>800000</v>
      </c>
      <c r="J21" s="273">
        <v>0</v>
      </c>
      <c r="K21" s="413">
        <f t="shared" si="0"/>
        <v>0</v>
      </c>
    </row>
    <row r="22" spans="2:11" ht="13.5">
      <c r="B22" s="32"/>
      <c r="C22" s="172" t="s">
        <v>693</v>
      </c>
      <c r="D22" s="173" t="s">
        <v>694</v>
      </c>
      <c r="E22" s="377" t="s">
        <v>768</v>
      </c>
      <c r="F22" s="219" t="s">
        <v>621</v>
      </c>
      <c r="G22" s="267">
        <v>442</v>
      </c>
      <c r="H22" s="267">
        <v>442</v>
      </c>
      <c r="I22" s="388">
        <v>500000</v>
      </c>
      <c r="J22" s="414">
        <v>482760.67</v>
      </c>
      <c r="K22" s="413">
        <f t="shared" si="0"/>
        <v>0.96552134</v>
      </c>
    </row>
    <row r="23" spans="2:11" ht="22.5">
      <c r="B23" s="32"/>
      <c r="C23" s="172" t="s">
        <v>693</v>
      </c>
      <c r="D23" s="173" t="s">
        <v>694</v>
      </c>
      <c r="E23" s="377" t="s">
        <v>772</v>
      </c>
      <c r="F23" s="219" t="s">
        <v>599</v>
      </c>
      <c r="G23" s="267">
        <v>166</v>
      </c>
      <c r="H23" s="267">
        <v>166</v>
      </c>
      <c r="I23" s="388">
        <v>650000</v>
      </c>
      <c r="J23" s="414">
        <v>692791.78</v>
      </c>
      <c r="K23" s="413">
        <f t="shared" si="0"/>
        <v>1.0658335076923078</v>
      </c>
    </row>
    <row r="24" spans="2:11" ht="13.5">
      <c r="B24" s="32"/>
      <c r="C24" s="172" t="s">
        <v>693</v>
      </c>
      <c r="D24" s="173" t="s">
        <v>694</v>
      </c>
      <c r="E24" s="377" t="s">
        <v>655</v>
      </c>
      <c r="F24" s="219" t="s">
        <v>599</v>
      </c>
      <c r="G24" s="267">
        <v>442</v>
      </c>
      <c r="H24" s="267">
        <v>442</v>
      </c>
      <c r="I24" s="386">
        <v>500000</v>
      </c>
      <c r="J24" s="414">
        <v>492611</v>
      </c>
      <c r="K24" s="413">
        <f t="shared" si="0"/>
        <v>0.985222</v>
      </c>
    </row>
    <row r="25" spans="2:11" ht="13.5">
      <c r="B25" s="32"/>
      <c r="C25" s="172" t="s">
        <v>693</v>
      </c>
      <c r="D25" s="173" t="s">
        <v>694</v>
      </c>
      <c r="E25" s="377" t="s">
        <v>766</v>
      </c>
      <c r="F25" s="218" t="s">
        <v>606</v>
      </c>
      <c r="G25" s="267">
        <v>2500</v>
      </c>
      <c r="H25" s="267">
        <v>389</v>
      </c>
      <c r="I25" s="388">
        <v>1100000</v>
      </c>
      <c r="J25" s="273">
        <v>0</v>
      </c>
      <c r="K25" s="413">
        <f t="shared" si="0"/>
        <v>0</v>
      </c>
    </row>
    <row r="26" spans="2:11" ht="13.5">
      <c r="B26" s="32"/>
      <c r="C26" s="172" t="s">
        <v>693</v>
      </c>
      <c r="D26" s="173" t="s">
        <v>694</v>
      </c>
      <c r="E26" s="377" t="s">
        <v>614</v>
      </c>
      <c r="F26" s="218" t="s">
        <v>599</v>
      </c>
      <c r="G26" s="267">
        <v>187</v>
      </c>
      <c r="H26" s="267">
        <v>187</v>
      </c>
      <c r="I26" s="388">
        <v>970000</v>
      </c>
      <c r="J26" s="273">
        <v>963474.89</v>
      </c>
      <c r="K26" s="413">
        <f t="shared" si="0"/>
        <v>0.9932730824742269</v>
      </c>
    </row>
    <row r="27" spans="2:11" ht="13.5">
      <c r="B27" s="32"/>
      <c r="C27" s="172" t="s">
        <v>693</v>
      </c>
      <c r="D27" s="173" t="s">
        <v>694</v>
      </c>
      <c r="E27" s="377" t="s">
        <v>776</v>
      </c>
      <c r="F27" s="218" t="s">
        <v>608</v>
      </c>
      <c r="G27" s="267">
        <v>278</v>
      </c>
      <c r="H27" s="267">
        <v>278</v>
      </c>
      <c r="I27" s="378">
        <v>500000</v>
      </c>
      <c r="J27" s="273">
        <v>0</v>
      </c>
      <c r="K27" s="413">
        <f t="shared" si="0"/>
        <v>0</v>
      </c>
    </row>
    <row r="28" spans="2:11" ht="13.5">
      <c r="B28" s="32"/>
      <c r="C28" s="172" t="s">
        <v>693</v>
      </c>
      <c r="D28" s="173" t="s">
        <v>694</v>
      </c>
      <c r="E28" s="377" t="s">
        <v>777</v>
      </c>
      <c r="F28" s="219" t="s">
        <v>608</v>
      </c>
      <c r="G28" s="267">
        <v>2000</v>
      </c>
      <c r="H28" s="267">
        <v>2000</v>
      </c>
      <c r="I28" s="388">
        <v>400000</v>
      </c>
      <c r="J28" s="273">
        <v>0</v>
      </c>
      <c r="K28" s="413">
        <f t="shared" si="0"/>
        <v>0</v>
      </c>
    </row>
    <row r="29" spans="2:11" ht="13.5">
      <c r="B29" s="32"/>
      <c r="C29" s="172" t="s">
        <v>693</v>
      </c>
      <c r="D29" s="173" t="s">
        <v>694</v>
      </c>
      <c r="E29" s="377" t="s">
        <v>636</v>
      </c>
      <c r="F29" s="218" t="s">
        <v>608</v>
      </c>
      <c r="G29" s="269">
        <v>169</v>
      </c>
      <c r="H29" s="175">
        <v>40</v>
      </c>
      <c r="I29" s="388">
        <v>700000</v>
      </c>
      <c r="J29" s="273">
        <v>0</v>
      </c>
      <c r="K29" s="413">
        <f t="shared" si="0"/>
        <v>0</v>
      </c>
    </row>
    <row r="30" spans="2:11" ht="13.5">
      <c r="B30" s="32"/>
      <c r="C30" s="172" t="s">
        <v>693</v>
      </c>
      <c r="D30" s="173" t="s">
        <v>694</v>
      </c>
      <c r="E30" s="377" t="s">
        <v>779</v>
      </c>
      <c r="F30" s="174" t="s">
        <v>599</v>
      </c>
      <c r="G30" s="269">
        <v>169</v>
      </c>
      <c r="H30" s="175">
        <v>30</v>
      </c>
      <c r="I30" s="386">
        <v>400000</v>
      </c>
      <c r="J30" s="273">
        <v>0</v>
      </c>
      <c r="K30" s="413">
        <f t="shared" si="0"/>
        <v>0</v>
      </c>
    </row>
    <row r="31" spans="2:11" ht="13.5">
      <c r="B31" s="32"/>
      <c r="C31" s="172" t="s">
        <v>693</v>
      </c>
      <c r="D31" s="173" t="s">
        <v>694</v>
      </c>
      <c r="E31" s="377" t="s">
        <v>605</v>
      </c>
      <c r="F31" s="219" t="s">
        <v>608</v>
      </c>
      <c r="G31" s="269">
        <v>68</v>
      </c>
      <c r="H31" s="175">
        <v>25</v>
      </c>
      <c r="I31" s="378">
        <v>50000</v>
      </c>
      <c r="J31" s="273">
        <v>0</v>
      </c>
      <c r="K31" s="413">
        <f t="shared" si="0"/>
        <v>0</v>
      </c>
    </row>
    <row r="32" spans="2:11" ht="13.5">
      <c r="B32" s="32"/>
      <c r="C32" s="172" t="s">
        <v>693</v>
      </c>
      <c r="D32" s="173" t="s">
        <v>694</v>
      </c>
      <c r="E32" s="377" t="s">
        <v>782</v>
      </c>
      <c r="F32" s="219" t="s">
        <v>608</v>
      </c>
      <c r="G32" s="269">
        <v>337</v>
      </c>
      <c r="H32" s="175">
        <v>50</v>
      </c>
      <c r="I32" s="378">
        <v>50000</v>
      </c>
      <c r="J32" s="273">
        <v>0</v>
      </c>
      <c r="K32" s="413">
        <f t="shared" si="0"/>
        <v>0</v>
      </c>
    </row>
    <row r="33" spans="2:11" ht="13.5">
      <c r="B33" s="32"/>
      <c r="C33" s="172" t="s">
        <v>693</v>
      </c>
      <c r="D33" s="173" t="s">
        <v>694</v>
      </c>
      <c r="E33" s="377" t="s">
        <v>783</v>
      </c>
      <c r="F33" s="219" t="s">
        <v>608</v>
      </c>
      <c r="G33" s="269">
        <v>47</v>
      </c>
      <c r="H33" s="175">
        <v>20</v>
      </c>
      <c r="I33" s="378">
        <v>50000</v>
      </c>
      <c r="J33" s="273">
        <v>0</v>
      </c>
      <c r="K33" s="413">
        <f t="shared" si="0"/>
        <v>0</v>
      </c>
    </row>
    <row r="34" spans="2:11" ht="13.5">
      <c r="B34" s="32"/>
      <c r="C34" s="172" t="s">
        <v>693</v>
      </c>
      <c r="D34" s="173" t="s">
        <v>694</v>
      </c>
      <c r="E34" s="377" t="s">
        <v>740</v>
      </c>
      <c r="F34" s="219" t="s">
        <v>599</v>
      </c>
      <c r="G34" s="269">
        <v>264</v>
      </c>
      <c r="H34" s="175">
        <v>55</v>
      </c>
      <c r="I34" s="378">
        <v>50000</v>
      </c>
      <c r="J34" s="273">
        <v>0</v>
      </c>
      <c r="K34" s="413">
        <f t="shared" si="0"/>
        <v>0</v>
      </c>
    </row>
    <row r="35" spans="2:11" ht="13.5">
      <c r="B35" s="32"/>
      <c r="C35" s="172" t="s">
        <v>693</v>
      </c>
      <c r="D35" s="173" t="s">
        <v>694</v>
      </c>
      <c r="E35" s="377" t="s">
        <v>784</v>
      </c>
      <c r="F35" s="219" t="s">
        <v>608</v>
      </c>
      <c r="G35" s="269">
        <v>232</v>
      </c>
      <c r="H35" s="175">
        <v>65</v>
      </c>
      <c r="I35" s="378">
        <v>50000</v>
      </c>
      <c r="J35" s="273">
        <v>0</v>
      </c>
      <c r="K35" s="413">
        <f t="shared" si="0"/>
        <v>0</v>
      </c>
    </row>
    <row r="36" spans="2:11" ht="13.5">
      <c r="B36" s="32"/>
      <c r="C36" s="172" t="s">
        <v>693</v>
      </c>
      <c r="D36" s="173" t="s">
        <v>694</v>
      </c>
      <c r="E36" s="377" t="s">
        <v>610</v>
      </c>
      <c r="F36" s="219" t="s">
        <v>599</v>
      </c>
      <c r="G36" s="269">
        <v>565</v>
      </c>
      <c r="H36" s="175">
        <v>80</v>
      </c>
      <c r="I36" s="378">
        <v>50000</v>
      </c>
      <c r="J36" s="273">
        <v>0</v>
      </c>
      <c r="K36" s="413">
        <f t="shared" si="0"/>
        <v>0</v>
      </c>
    </row>
    <row r="37" spans="2:11" ht="13.5">
      <c r="B37" s="32"/>
      <c r="C37" s="172" t="s">
        <v>693</v>
      </c>
      <c r="D37" s="173" t="s">
        <v>694</v>
      </c>
      <c r="E37" s="377" t="s">
        <v>785</v>
      </c>
      <c r="F37" s="219" t="s">
        <v>608</v>
      </c>
      <c r="G37" s="269">
        <v>426</v>
      </c>
      <c r="H37" s="269">
        <v>426</v>
      </c>
      <c r="I37" s="378">
        <v>50000</v>
      </c>
      <c r="J37" s="273">
        <v>0</v>
      </c>
      <c r="K37" s="413">
        <f t="shared" si="0"/>
        <v>0</v>
      </c>
    </row>
    <row r="38" spans="2:11" ht="13.5">
      <c r="B38" s="32"/>
      <c r="C38" s="172" t="s">
        <v>693</v>
      </c>
      <c r="D38" s="173" t="s">
        <v>694</v>
      </c>
      <c r="E38" s="377" t="s">
        <v>786</v>
      </c>
      <c r="F38" s="219" t="s">
        <v>608</v>
      </c>
      <c r="G38" s="267">
        <v>219</v>
      </c>
      <c r="H38" s="267">
        <v>219</v>
      </c>
      <c r="I38" s="378">
        <v>50000</v>
      </c>
      <c r="J38" s="273">
        <v>0</v>
      </c>
      <c r="K38" s="413">
        <f t="shared" si="0"/>
        <v>0</v>
      </c>
    </row>
    <row r="39" spans="2:11" ht="13.5">
      <c r="B39" s="32"/>
      <c r="C39" s="172" t="s">
        <v>693</v>
      </c>
      <c r="D39" s="173" t="s">
        <v>694</v>
      </c>
      <c r="E39" s="377" t="s">
        <v>787</v>
      </c>
      <c r="F39" s="219" t="s">
        <v>608</v>
      </c>
      <c r="G39" s="267">
        <v>166</v>
      </c>
      <c r="H39" s="267">
        <v>166</v>
      </c>
      <c r="I39" s="378">
        <v>50000</v>
      </c>
      <c r="J39" s="273">
        <v>0</v>
      </c>
      <c r="K39" s="413">
        <f t="shared" si="0"/>
        <v>0</v>
      </c>
    </row>
    <row r="40" spans="2:11" ht="13.5">
      <c r="B40" s="32"/>
      <c r="C40" s="172" t="s">
        <v>693</v>
      </c>
      <c r="D40" s="173" t="s">
        <v>694</v>
      </c>
      <c r="E40" s="377" t="s">
        <v>788</v>
      </c>
      <c r="F40" s="219" t="s">
        <v>608</v>
      </c>
      <c r="G40" s="269">
        <v>196</v>
      </c>
      <c r="H40" s="269">
        <v>196</v>
      </c>
      <c r="I40" s="378">
        <v>50000</v>
      </c>
      <c r="J40" s="273">
        <v>0</v>
      </c>
      <c r="K40" s="413">
        <f t="shared" si="0"/>
        <v>0</v>
      </c>
    </row>
    <row r="41" spans="2:11" ht="13.5">
      <c r="B41" s="32"/>
      <c r="C41" s="172" t="s">
        <v>693</v>
      </c>
      <c r="D41" s="173" t="s">
        <v>694</v>
      </c>
      <c r="E41" s="377" t="s">
        <v>637</v>
      </c>
      <c r="F41" s="219" t="s">
        <v>608</v>
      </c>
      <c r="G41" s="269">
        <v>350</v>
      </c>
      <c r="H41" s="269">
        <v>350</v>
      </c>
      <c r="I41" s="382">
        <v>500000</v>
      </c>
      <c r="J41" s="273">
        <v>705594.33</v>
      </c>
      <c r="K41" s="413">
        <f t="shared" si="0"/>
        <v>1.4111886599999999</v>
      </c>
    </row>
    <row r="42" spans="2:11" ht="13.5">
      <c r="B42" s="32"/>
      <c r="C42" s="172" t="s">
        <v>693</v>
      </c>
      <c r="D42" s="173" t="s">
        <v>694</v>
      </c>
      <c r="E42" s="377" t="s">
        <v>792</v>
      </c>
      <c r="F42" s="219" t="s">
        <v>599</v>
      </c>
      <c r="G42" s="269">
        <v>1815</v>
      </c>
      <c r="H42" s="269">
        <v>1815</v>
      </c>
      <c r="I42" s="378">
        <v>500000</v>
      </c>
      <c r="J42" s="273">
        <v>657073.5</v>
      </c>
      <c r="K42" s="413">
        <f t="shared" si="0"/>
        <v>1.314147</v>
      </c>
    </row>
    <row r="43" spans="2:11" ht="13.5">
      <c r="B43" s="32"/>
      <c r="C43" s="172" t="s">
        <v>693</v>
      </c>
      <c r="D43" s="173" t="s">
        <v>694</v>
      </c>
      <c r="E43" s="377" t="s">
        <v>794</v>
      </c>
      <c r="F43" s="219" t="s">
        <v>608</v>
      </c>
      <c r="G43" s="269">
        <v>442</v>
      </c>
      <c r="H43" s="269">
        <v>442</v>
      </c>
      <c r="I43" s="388">
        <v>380000</v>
      </c>
      <c r="J43" s="415">
        <v>490529.44</v>
      </c>
      <c r="K43" s="413">
        <f t="shared" si="0"/>
        <v>1.2908669473684211</v>
      </c>
    </row>
    <row r="44" spans="2:11" ht="13.5">
      <c r="B44" s="32"/>
      <c r="C44" s="172" t="s">
        <v>693</v>
      </c>
      <c r="D44" s="173" t="s">
        <v>694</v>
      </c>
      <c r="E44" s="377" t="s">
        <v>796</v>
      </c>
      <c r="F44" s="219" t="s">
        <v>599</v>
      </c>
      <c r="G44" s="269">
        <v>2000</v>
      </c>
      <c r="H44" s="269">
        <v>2000</v>
      </c>
      <c r="I44" s="388">
        <v>500000</v>
      </c>
      <c r="J44" s="273">
        <v>655670.21</v>
      </c>
      <c r="K44" s="413">
        <f t="shared" si="0"/>
        <v>1.3113404199999998</v>
      </c>
    </row>
    <row r="45" spans="2:11" ht="13.5">
      <c r="B45" s="32"/>
      <c r="C45" s="172" t="s">
        <v>693</v>
      </c>
      <c r="D45" s="173" t="s">
        <v>694</v>
      </c>
      <c r="E45" s="377" t="s">
        <v>688</v>
      </c>
      <c r="F45" s="219" t="s">
        <v>608</v>
      </c>
      <c r="G45" s="267">
        <v>413</v>
      </c>
      <c r="H45" s="267">
        <v>413</v>
      </c>
      <c r="I45" s="388">
        <v>100000</v>
      </c>
      <c r="J45" s="273">
        <v>0</v>
      </c>
      <c r="K45" s="413">
        <f t="shared" si="0"/>
        <v>0</v>
      </c>
    </row>
    <row r="46" spans="2:11" ht="13.5">
      <c r="B46" s="32"/>
      <c r="C46" s="172" t="s">
        <v>693</v>
      </c>
      <c r="D46" s="173" t="s">
        <v>694</v>
      </c>
      <c r="E46" s="377" t="s">
        <v>798</v>
      </c>
      <c r="F46" s="219" t="s">
        <v>599</v>
      </c>
      <c r="G46" s="267">
        <v>169</v>
      </c>
      <c r="H46" s="267">
        <v>169</v>
      </c>
      <c r="I46" s="378">
        <v>500000</v>
      </c>
      <c r="J46" s="416">
        <v>397360.21</v>
      </c>
      <c r="K46" s="413">
        <f t="shared" si="0"/>
        <v>0.7947204200000001</v>
      </c>
    </row>
    <row r="47" spans="2:11" ht="13.5">
      <c r="B47" s="32"/>
      <c r="C47" s="172" t="s">
        <v>693</v>
      </c>
      <c r="D47" s="173" t="s">
        <v>694</v>
      </c>
      <c r="E47" s="377" t="s">
        <v>686</v>
      </c>
      <c r="F47" s="219" t="s">
        <v>599</v>
      </c>
      <c r="G47" s="267">
        <v>219</v>
      </c>
      <c r="H47" s="267">
        <v>219</v>
      </c>
      <c r="I47" s="378">
        <v>1000000</v>
      </c>
      <c r="J47" s="417">
        <v>80747.27</v>
      </c>
      <c r="K47" s="413">
        <f t="shared" si="0"/>
        <v>0.08074727000000001</v>
      </c>
    </row>
    <row r="48" spans="2:11" ht="13.5">
      <c r="B48" s="32"/>
      <c r="C48" s="172" t="s">
        <v>693</v>
      </c>
      <c r="D48" s="173" t="s">
        <v>694</v>
      </c>
      <c r="E48" s="377" t="s">
        <v>686</v>
      </c>
      <c r="F48" s="219" t="s">
        <v>599</v>
      </c>
      <c r="G48" s="267">
        <v>389</v>
      </c>
      <c r="H48" s="267">
        <v>389</v>
      </c>
      <c r="I48" s="381">
        <v>500000</v>
      </c>
      <c r="J48" s="418">
        <v>80747.27</v>
      </c>
      <c r="K48" s="413">
        <f t="shared" si="0"/>
        <v>0.16149454000000002</v>
      </c>
    </row>
    <row r="49" spans="2:11" ht="13.5">
      <c r="B49" s="32"/>
      <c r="C49" s="172" t="s">
        <v>693</v>
      </c>
      <c r="D49" s="173" t="s">
        <v>694</v>
      </c>
      <c r="E49" s="377" t="s">
        <v>686</v>
      </c>
      <c r="F49" s="219" t="s">
        <v>599</v>
      </c>
      <c r="G49" s="267">
        <v>278</v>
      </c>
      <c r="H49" s="267">
        <v>278</v>
      </c>
      <c r="I49" s="381">
        <v>500000</v>
      </c>
      <c r="J49" s="273">
        <f>622175.25+21692.44+8059.98</f>
        <v>651927.6699999999</v>
      </c>
      <c r="K49" s="413">
        <f t="shared" si="0"/>
        <v>1.30385534</v>
      </c>
    </row>
    <row r="50" spans="2:11" ht="13.5">
      <c r="B50" s="32"/>
      <c r="C50" s="172" t="s">
        <v>693</v>
      </c>
      <c r="D50" s="173" t="s">
        <v>694</v>
      </c>
      <c r="E50" s="377" t="s">
        <v>652</v>
      </c>
      <c r="F50" s="219" t="s">
        <v>608</v>
      </c>
      <c r="G50" s="267">
        <v>168</v>
      </c>
      <c r="H50" s="267">
        <v>168</v>
      </c>
      <c r="I50" s="382">
        <v>600000</v>
      </c>
      <c r="J50" s="273">
        <v>0</v>
      </c>
      <c r="K50" s="413">
        <f t="shared" si="0"/>
        <v>0</v>
      </c>
    </row>
    <row r="51" spans="2:11" ht="13.5">
      <c r="B51" s="32"/>
      <c r="C51" s="172" t="s">
        <v>693</v>
      </c>
      <c r="D51" s="173" t="s">
        <v>694</v>
      </c>
      <c r="E51" s="377" t="s">
        <v>806</v>
      </c>
      <c r="F51" s="219" t="s">
        <v>608</v>
      </c>
      <c r="G51" s="267">
        <v>140</v>
      </c>
      <c r="H51" s="267">
        <v>140</v>
      </c>
      <c r="I51" s="378">
        <v>120000</v>
      </c>
      <c r="J51" s="273">
        <v>0</v>
      </c>
      <c r="K51" s="413">
        <f t="shared" si="0"/>
        <v>0</v>
      </c>
    </row>
    <row r="52" spans="2:11" ht="13.5">
      <c r="B52" s="32"/>
      <c r="C52" s="172" t="s">
        <v>693</v>
      </c>
      <c r="D52" s="173" t="s">
        <v>694</v>
      </c>
      <c r="E52" s="377" t="s">
        <v>809</v>
      </c>
      <c r="F52" s="219" t="s">
        <v>608</v>
      </c>
      <c r="G52" s="267">
        <v>420</v>
      </c>
      <c r="H52" s="267">
        <v>420</v>
      </c>
      <c r="I52" s="381">
        <v>180000</v>
      </c>
      <c r="J52" s="273">
        <v>0</v>
      </c>
      <c r="K52" s="413">
        <f t="shared" si="0"/>
        <v>0</v>
      </c>
    </row>
    <row r="53" spans="2:11" ht="13.5">
      <c r="B53" s="32"/>
      <c r="C53" s="172" t="s">
        <v>693</v>
      </c>
      <c r="D53" s="173" t="s">
        <v>694</v>
      </c>
      <c r="E53" s="377" t="s">
        <v>636</v>
      </c>
      <c r="F53" s="218" t="s">
        <v>608</v>
      </c>
      <c r="G53" s="267">
        <v>1815</v>
      </c>
      <c r="H53" s="267">
        <v>1815</v>
      </c>
      <c r="I53" s="382">
        <v>100000</v>
      </c>
      <c r="J53" s="273">
        <v>0</v>
      </c>
      <c r="K53" s="413">
        <f t="shared" si="0"/>
        <v>0</v>
      </c>
    </row>
    <row r="54" spans="2:11" ht="13.5">
      <c r="B54" s="32"/>
      <c r="C54" s="172" t="s">
        <v>693</v>
      </c>
      <c r="D54" s="173" t="s">
        <v>694</v>
      </c>
      <c r="E54" s="377" t="s">
        <v>812</v>
      </c>
      <c r="F54" s="218" t="s">
        <v>599</v>
      </c>
      <c r="G54" s="269">
        <v>2000</v>
      </c>
      <c r="H54" s="269">
        <v>2000</v>
      </c>
      <c r="I54" s="378">
        <v>120000</v>
      </c>
      <c r="J54" s="273">
        <v>0</v>
      </c>
      <c r="K54" s="413">
        <f t="shared" si="0"/>
        <v>0</v>
      </c>
    </row>
    <row r="55" spans="2:11" ht="13.5">
      <c r="B55" s="32"/>
      <c r="C55" s="172" t="s">
        <v>693</v>
      </c>
      <c r="D55" s="173" t="s">
        <v>694</v>
      </c>
      <c r="E55" s="377" t="s">
        <v>686</v>
      </c>
      <c r="F55" s="218" t="s">
        <v>599</v>
      </c>
      <c r="G55" s="267">
        <v>485</v>
      </c>
      <c r="H55" s="267">
        <v>485</v>
      </c>
      <c r="I55" s="378">
        <v>200000</v>
      </c>
      <c r="J55" s="273">
        <v>0</v>
      </c>
      <c r="K55" s="413">
        <f t="shared" si="0"/>
        <v>0</v>
      </c>
    </row>
    <row r="56" spans="2:11" ht="13.5">
      <c r="B56" s="32"/>
      <c r="C56" s="172" t="s">
        <v>693</v>
      </c>
      <c r="D56" s="173" t="s">
        <v>694</v>
      </c>
      <c r="E56" s="377" t="s">
        <v>656</v>
      </c>
      <c r="F56" s="218" t="s">
        <v>621</v>
      </c>
      <c r="G56" s="267">
        <v>426</v>
      </c>
      <c r="H56" s="267">
        <v>426</v>
      </c>
      <c r="I56" s="381">
        <v>35000</v>
      </c>
      <c r="J56" s="273">
        <v>0</v>
      </c>
      <c r="K56" s="413">
        <f t="shared" si="0"/>
        <v>0</v>
      </c>
    </row>
    <row r="57" spans="2:11" ht="13.5">
      <c r="B57" s="32"/>
      <c r="C57" s="172" t="s">
        <v>693</v>
      </c>
      <c r="D57" s="173" t="s">
        <v>694</v>
      </c>
      <c r="E57" s="377" t="s">
        <v>816</v>
      </c>
      <c r="F57" s="218" t="s">
        <v>608</v>
      </c>
      <c r="G57" s="267">
        <v>1815</v>
      </c>
      <c r="H57" s="267">
        <v>1815</v>
      </c>
      <c r="I57" s="381">
        <v>35000</v>
      </c>
      <c r="J57" s="273">
        <v>0</v>
      </c>
      <c r="K57" s="413">
        <f t="shared" si="0"/>
        <v>0</v>
      </c>
    </row>
    <row r="58" spans="2:11" ht="13.5">
      <c r="B58" s="32"/>
      <c r="C58" s="172" t="s">
        <v>693</v>
      </c>
      <c r="D58" s="173" t="s">
        <v>694</v>
      </c>
      <c r="E58" s="377" t="s">
        <v>817</v>
      </c>
      <c r="F58" s="218" t="s">
        <v>599</v>
      </c>
      <c r="G58" s="267">
        <v>1815</v>
      </c>
      <c r="H58" s="267">
        <v>1815</v>
      </c>
      <c r="I58" s="381">
        <v>30000</v>
      </c>
      <c r="J58" s="273">
        <v>0</v>
      </c>
      <c r="K58" s="413">
        <f t="shared" si="0"/>
        <v>0</v>
      </c>
    </row>
    <row r="59" spans="2:11" ht="13.5">
      <c r="B59" s="32"/>
      <c r="C59" s="172" t="s">
        <v>693</v>
      </c>
      <c r="D59" s="173" t="s">
        <v>694</v>
      </c>
      <c r="E59" s="377" t="s">
        <v>818</v>
      </c>
      <c r="F59" s="219" t="s">
        <v>608</v>
      </c>
      <c r="G59" s="267">
        <v>68</v>
      </c>
      <c r="H59" s="267">
        <v>68</v>
      </c>
      <c r="I59" s="382">
        <v>25000</v>
      </c>
      <c r="J59" s="273">
        <v>0</v>
      </c>
      <c r="K59" s="413">
        <f t="shared" si="0"/>
        <v>0</v>
      </c>
    </row>
    <row r="60" spans="2:11" ht="13.5">
      <c r="B60" s="32"/>
      <c r="C60" s="172" t="s">
        <v>693</v>
      </c>
      <c r="D60" s="173" t="s">
        <v>694</v>
      </c>
      <c r="E60" s="377" t="s">
        <v>820</v>
      </c>
      <c r="F60" s="219"/>
      <c r="G60" s="269">
        <v>2000</v>
      </c>
      <c r="H60" s="269">
        <v>2000</v>
      </c>
      <c r="I60" s="381">
        <v>30000</v>
      </c>
      <c r="J60" s="273">
        <v>0</v>
      </c>
      <c r="K60" s="413">
        <f t="shared" si="0"/>
        <v>0</v>
      </c>
    </row>
    <row r="61" spans="2:11" ht="13.5">
      <c r="B61" s="32"/>
      <c r="C61" s="172" t="s">
        <v>693</v>
      </c>
      <c r="D61" s="173" t="s">
        <v>694</v>
      </c>
      <c r="E61" s="377" t="s">
        <v>783</v>
      </c>
      <c r="F61" s="235" t="s">
        <v>599</v>
      </c>
      <c r="G61" s="269">
        <v>228</v>
      </c>
      <c r="H61" s="269">
        <v>228</v>
      </c>
      <c r="I61" s="381">
        <v>30000</v>
      </c>
      <c r="J61" s="273">
        <v>0</v>
      </c>
      <c r="K61" s="413">
        <f t="shared" si="0"/>
        <v>0</v>
      </c>
    </row>
    <row r="62" spans="2:11" ht="13.5">
      <c r="B62" s="32"/>
      <c r="C62" s="172" t="s">
        <v>693</v>
      </c>
      <c r="D62" s="173" t="s">
        <v>694</v>
      </c>
      <c r="E62" s="377" t="s">
        <v>796</v>
      </c>
      <c r="F62" s="235" t="s">
        <v>599</v>
      </c>
      <c r="G62" s="269">
        <v>92</v>
      </c>
      <c r="H62" s="269">
        <v>92</v>
      </c>
      <c r="I62" s="381">
        <v>30000</v>
      </c>
      <c r="J62" s="273">
        <v>0</v>
      </c>
      <c r="K62" s="413">
        <f t="shared" si="0"/>
        <v>0</v>
      </c>
    </row>
    <row r="63" spans="2:11" ht="13.5">
      <c r="B63" s="32"/>
      <c r="C63" s="172" t="s">
        <v>693</v>
      </c>
      <c r="D63" s="173" t="s">
        <v>694</v>
      </c>
      <c r="E63" s="377" t="s">
        <v>822</v>
      </c>
      <c r="F63" s="235" t="s">
        <v>608</v>
      </c>
      <c r="G63" s="269">
        <v>1815</v>
      </c>
      <c r="H63" s="269">
        <v>1815</v>
      </c>
      <c r="I63" s="381">
        <v>40000</v>
      </c>
      <c r="J63" s="273">
        <v>0</v>
      </c>
      <c r="K63" s="413">
        <f t="shared" si="0"/>
        <v>0</v>
      </c>
    </row>
    <row r="64" spans="2:11" ht="13.5">
      <c r="B64" s="32"/>
      <c r="C64" s="172" t="s">
        <v>693</v>
      </c>
      <c r="D64" s="173" t="s">
        <v>694</v>
      </c>
      <c r="E64" s="377" t="s">
        <v>768</v>
      </c>
      <c r="F64" s="235" t="s">
        <v>599</v>
      </c>
      <c r="G64" s="269">
        <v>32</v>
      </c>
      <c r="H64" s="269">
        <v>32</v>
      </c>
      <c r="I64" s="381">
        <v>40000</v>
      </c>
      <c r="J64" s="273">
        <v>0</v>
      </c>
      <c r="K64" s="413">
        <f t="shared" si="0"/>
        <v>0</v>
      </c>
    </row>
    <row r="65" spans="2:11" ht="13.5">
      <c r="B65" s="32"/>
      <c r="C65" s="172" t="s">
        <v>693</v>
      </c>
      <c r="D65" s="173" t="s">
        <v>694</v>
      </c>
      <c r="E65" s="377" t="s">
        <v>613</v>
      </c>
      <c r="F65" s="235" t="s">
        <v>599</v>
      </c>
      <c r="G65" s="269">
        <v>365</v>
      </c>
      <c r="H65" s="269">
        <v>365</v>
      </c>
      <c r="I65" s="381">
        <v>40000</v>
      </c>
      <c r="J65" s="273">
        <v>0</v>
      </c>
      <c r="K65" s="413">
        <f t="shared" si="0"/>
        <v>0</v>
      </c>
    </row>
    <row r="66" spans="2:11" ht="13.5">
      <c r="B66" s="32"/>
      <c r="C66" s="172" t="s">
        <v>693</v>
      </c>
      <c r="D66" s="173" t="s">
        <v>694</v>
      </c>
      <c r="E66" s="377" t="s">
        <v>824</v>
      </c>
      <c r="F66" s="235" t="s">
        <v>599</v>
      </c>
      <c r="G66" s="269">
        <v>102</v>
      </c>
      <c r="H66" s="269">
        <v>102</v>
      </c>
      <c r="I66" s="381">
        <v>40000</v>
      </c>
      <c r="J66" s="273">
        <v>0</v>
      </c>
      <c r="K66" s="413">
        <f t="shared" si="0"/>
        <v>0</v>
      </c>
    </row>
    <row r="67" spans="2:11" ht="13.5">
      <c r="B67" s="32"/>
      <c r="C67" s="172" t="s">
        <v>693</v>
      </c>
      <c r="D67" s="173" t="s">
        <v>694</v>
      </c>
      <c r="E67" s="377" t="s">
        <v>689</v>
      </c>
      <c r="F67" s="235" t="s">
        <v>599</v>
      </c>
      <c r="G67" s="269">
        <v>177</v>
      </c>
      <c r="H67" s="269">
        <v>177</v>
      </c>
      <c r="I67" s="381">
        <v>40000</v>
      </c>
      <c r="J67" s="273">
        <v>0</v>
      </c>
      <c r="K67" s="413">
        <f t="shared" si="0"/>
        <v>0</v>
      </c>
    </row>
    <row r="68" spans="2:11" ht="13.5">
      <c r="B68" s="32"/>
      <c r="C68" s="172" t="s">
        <v>693</v>
      </c>
      <c r="D68" s="173" t="s">
        <v>694</v>
      </c>
      <c r="E68" s="377" t="s">
        <v>690</v>
      </c>
      <c r="F68" s="235" t="s">
        <v>599</v>
      </c>
      <c r="G68" s="269">
        <v>337</v>
      </c>
      <c r="H68" s="269">
        <v>337</v>
      </c>
      <c r="I68" s="381">
        <v>85000</v>
      </c>
      <c r="J68" s="273">
        <v>0</v>
      </c>
      <c r="K68" s="413">
        <f t="shared" si="0"/>
        <v>0</v>
      </c>
    </row>
    <row r="69" spans="2:11" ht="13.5">
      <c r="B69" s="32"/>
      <c r="C69" s="172" t="s">
        <v>693</v>
      </c>
      <c r="D69" s="173" t="s">
        <v>694</v>
      </c>
      <c r="E69" s="377" t="s">
        <v>686</v>
      </c>
      <c r="F69" s="235" t="s">
        <v>599</v>
      </c>
      <c r="G69" s="269">
        <v>80</v>
      </c>
      <c r="H69" s="269">
        <v>80</v>
      </c>
      <c r="I69" s="381">
        <v>500000</v>
      </c>
      <c r="J69" s="273">
        <v>0</v>
      </c>
      <c r="K69" s="413">
        <f t="shared" si="0"/>
        <v>0</v>
      </c>
    </row>
    <row r="70" spans="2:11" ht="13.5">
      <c r="B70" s="32"/>
      <c r="C70" s="172" t="s">
        <v>693</v>
      </c>
      <c r="D70" s="173" t="s">
        <v>694</v>
      </c>
      <c r="E70" s="377" t="s">
        <v>686</v>
      </c>
      <c r="F70" s="235" t="s">
        <v>599</v>
      </c>
      <c r="G70" s="269">
        <v>60</v>
      </c>
      <c r="H70" s="269">
        <v>60</v>
      </c>
      <c r="I70" s="381">
        <v>350000</v>
      </c>
      <c r="J70" s="273">
        <v>0</v>
      </c>
      <c r="K70" s="413">
        <f t="shared" si="0"/>
        <v>0</v>
      </c>
    </row>
    <row r="71" spans="2:11" ht="13.5">
      <c r="B71" s="32"/>
      <c r="C71" s="172" t="s">
        <v>693</v>
      </c>
      <c r="D71" s="173" t="s">
        <v>694</v>
      </c>
      <c r="E71" s="377" t="s">
        <v>830</v>
      </c>
      <c r="F71" s="235" t="s">
        <v>599</v>
      </c>
      <c r="G71" s="269">
        <v>565</v>
      </c>
      <c r="H71" s="269">
        <v>565</v>
      </c>
      <c r="I71" s="381">
        <v>85000</v>
      </c>
      <c r="J71" s="273">
        <v>0</v>
      </c>
      <c r="K71" s="413">
        <f t="shared" si="0"/>
        <v>0</v>
      </c>
    </row>
    <row r="72" spans="2:11" ht="13.5">
      <c r="B72" s="32"/>
      <c r="C72" s="172" t="s">
        <v>693</v>
      </c>
      <c r="D72" s="173" t="s">
        <v>694</v>
      </c>
      <c r="E72" s="377" t="s">
        <v>617</v>
      </c>
      <c r="F72" s="235" t="s">
        <v>599</v>
      </c>
      <c r="G72" s="269">
        <v>122</v>
      </c>
      <c r="H72" s="269">
        <v>122</v>
      </c>
      <c r="I72" s="381">
        <v>85000</v>
      </c>
      <c r="J72" s="273">
        <v>0</v>
      </c>
      <c r="K72" s="413">
        <f t="shared" si="0"/>
        <v>0</v>
      </c>
    </row>
    <row r="73" spans="2:11" ht="13.5">
      <c r="B73" s="32"/>
      <c r="C73" s="172" t="s">
        <v>693</v>
      </c>
      <c r="D73" s="173" t="s">
        <v>694</v>
      </c>
      <c r="E73" s="377" t="s">
        <v>831</v>
      </c>
      <c r="F73" s="235" t="s">
        <v>599</v>
      </c>
      <c r="G73" s="269">
        <v>170</v>
      </c>
      <c r="H73" s="269">
        <v>170</v>
      </c>
      <c r="I73" s="381">
        <v>85000</v>
      </c>
      <c r="J73" s="273">
        <v>0</v>
      </c>
      <c r="K73" s="413">
        <f t="shared" si="0"/>
        <v>0</v>
      </c>
    </row>
    <row r="74" spans="2:11" ht="13.5">
      <c r="B74" s="32"/>
      <c r="C74" s="172" t="s">
        <v>693</v>
      </c>
      <c r="D74" s="173" t="s">
        <v>694</v>
      </c>
      <c r="E74" s="377" t="s">
        <v>832</v>
      </c>
      <c r="F74" s="235" t="s">
        <v>599</v>
      </c>
      <c r="G74" s="269">
        <v>178</v>
      </c>
      <c r="H74" s="269">
        <v>178</v>
      </c>
      <c r="I74" s="381">
        <v>85000</v>
      </c>
      <c r="J74" s="273">
        <v>0</v>
      </c>
      <c r="K74" s="413">
        <f t="shared" si="0"/>
        <v>0</v>
      </c>
    </row>
    <row r="75" spans="2:11" ht="13.5">
      <c r="B75" s="32"/>
      <c r="C75" s="172" t="s">
        <v>693</v>
      </c>
      <c r="D75" s="173" t="s">
        <v>694</v>
      </c>
      <c r="E75" s="377" t="s">
        <v>834</v>
      </c>
      <c r="F75" s="235" t="s">
        <v>599</v>
      </c>
      <c r="G75" s="269">
        <v>1</v>
      </c>
      <c r="H75" s="269">
        <v>1</v>
      </c>
      <c r="I75" s="381">
        <v>85000</v>
      </c>
      <c r="J75" s="273">
        <v>0</v>
      </c>
      <c r="K75" s="413">
        <f aca="true" t="shared" si="1" ref="K75:K84">J75/I75</f>
        <v>0</v>
      </c>
    </row>
    <row r="76" spans="2:11" ht="13.5">
      <c r="B76" s="32"/>
      <c r="C76" s="172" t="s">
        <v>693</v>
      </c>
      <c r="D76" s="173" t="s">
        <v>694</v>
      </c>
      <c r="E76" s="377" t="s">
        <v>688</v>
      </c>
      <c r="F76" s="235" t="s">
        <v>599</v>
      </c>
      <c r="G76" s="269">
        <v>330</v>
      </c>
      <c r="H76" s="269">
        <v>330</v>
      </c>
      <c r="I76" s="381">
        <v>85000</v>
      </c>
      <c r="J76" s="273">
        <v>0</v>
      </c>
      <c r="K76" s="413">
        <f t="shared" si="1"/>
        <v>0</v>
      </c>
    </row>
    <row r="77" spans="2:11" ht="13.5">
      <c r="B77" s="32"/>
      <c r="C77" s="172" t="s">
        <v>693</v>
      </c>
      <c r="D77" s="173" t="s">
        <v>694</v>
      </c>
      <c r="E77" s="377" t="s">
        <v>835</v>
      </c>
      <c r="F77" s="235" t="s">
        <v>599</v>
      </c>
      <c r="G77" s="269">
        <v>152</v>
      </c>
      <c r="H77" s="269">
        <v>152</v>
      </c>
      <c r="I77" s="381">
        <v>85000</v>
      </c>
      <c r="J77" s="273">
        <v>0</v>
      </c>
      <c r="K77" s="413">
        <f t="shared" si="1"/>
        <v>0</v>
      </c>
    </row>
    <row r="78" spans="2:11" ht="13.5">
      <c r="B78" s="32"/>
      <c r="C78" s="172" t="s">
        <v>693</v>
      </c>
      <c r="D78" s="173" t="s">
        <v>694</v>
      </c>
      <c r="E78" s="377" t="s">
        <v>650</v>
      </c>
      <c r="F78" s="235" t="s">
        <v>608</v>
      </c>
      <c r="G78" s="269">
        <v>228</v>
      </c>
      <c r="H78" s="269">
        <v>228</v>
      </c>
      <c r="I78" s="381">
        <v>85000</v>
      </c>
      <c r="J78" s="273">
        <v>0</v>
      </c>
      <c r="K78" s="413">
        <f t="shared" si="1"/>
        <v>0</v>
      </c>
    </row>
    <row r="79" spans="2:11" ht="13.5">
      <c r="B79" s="32"/>
      <c r="C79" s="172" t="s">
        <v>693</v>
      </c>
      <c r="D79" s="173" t="s">
        <v>694</v>
      </c>
      <c r="E79" s="377" t="s">
        <v>631</v>
      </c>
      <c r="F79" s="235" t="s">
        <v>599</v>
      </c>
      <c r="G79" s="269">
        <v>74</v>
      </c>
      <c r="H79" s="269">
        <v>74</v>
      </c>
      <c r="I79" s="381">
        <v>85000</v>
      </c>
      <c r="J79" s="273">
        <v>0</v>
      </c>
      <c r="K79" s="413">
        <f t="shared" si="1"/>
        <v>0</v>
      </c>
    </row>
    <row r="80" spans="2:11" ht="13.5">
      <c r="B80" s="32"/>
      <c r="C80" s="172" t="s">
        <v>693</v>
      </c>
      <c r="D80" s="173" t="s">
        <v>694</v>
      </c>
      <c r="E80" s="377" t="s">
        <v>779</v>
      </c>
      <c r="F80" s="235" t="s">
        <v>599</v>
      </c>
      <c r="G80" s="269">
        <v>269</v>
      </c>
      <c r="H80" s="269">
        <v>269</v>
      </c>
      <c r="I80" s="381">
        <v>85000</v>
      </c>
      <c r="J80" s="273">
        <v>0</v>
      </c>
      <c r="K80" s="413">
        <f t="shared" si="1"/>
        <v>0</v>
      </c>
    </row>
    <row r="81" spans="2:11" ht="13.5">
      <c r="B81" s="32"/>
      <c r="C81" s="172" t="s">
        <v>693</v>
      </c>
      <c r="D81" s="173" t="s">
        <v>694</v>
      </c>
      <c r="E81" s="377" t="s">
        <v>836</v>
      </c>
      <c r="F81" s="235" t="s">
        <v>608</v>
      </c>
      <c r="G81" s="269">
        <v>389</v>
      </c>
      <c r="H81" s="269">
        <v>389</v>
      </c>
      <c r="I81" s="381">
        <v>85000</v>
      </c>
      <c r="J81" s="273">
        <v>0</v>
      </c>
      <c r="K81" s="413">
        <f t="shared" si="1"/>
        <v>0</v>
      </c>
    </row>
    <row r="82" spans="2:11" ht="13.5">
      <c r="B82" s="32"/>
      <c r="C82" s="172" t="s">
        <v>693</v>
      </c>
      <c r="D82" s="173" t="s">
        <v>694</v>
      </c>
      <c r="E82" s="377" t="s">
        <v>686</v>
      </c>
      <c r="F82" s="235" t="s">
        <v>599</v>
      </c>
      <c r="G82" s="269">
        <v>455</v>
      </c>
      <c r="H82" s="269">
        <v>455</v>
      </c>
      <c r="I82" s="381">
        <v>600000</v>
      </c>
      <c r="J82" s="273">
        <v>0</v>
      </c>
      <c r="K82" s="413">
        <f t="shared" si="1"/>
        <v>0</v>
      </c>
    </row>
    <row r="83" spans="2:11" ht="12.75">
      <c r="B83" s="32"/>
      <c r="C83" s="172" t="s">
        <v>693</v>
      </c>
      <c r="D83" s="173" t="s">
        <v>694</v>
      </c>
      <c r="E83" s="270" t="s">
        <v>611</v>
      </c>
      <c r="F83" s="419" t="s">
        <v>606</v>
      </c>
      <c r="G83" s="271">
        <v>1500</v>
      </c>
      <c r="H83" s="271">
        <v>1500</v>
      </c>
      <c r="I83" s="272">
        <v>995405</v>
      </c>
      <c r="J83" s="420">
        <v>1120801.81</v>
      </c>
      <c r="K83" s="413">
        <f t="shared" si="1"/>
        <v>1.1259756681953577</v>
      </c>
    </row>
    <row r="84" spans="2:11" ht="12.75">
      <c r="B84" s="421"/>
      <c r="C84" s="172" t="s">
        <v>693</v>
      </c>
      <c r="D84" s="173" t="s">
        <v>694</v>
      </c>
      <c r="E84" s="217" t="s">
        <v>611</v>
      </c>
      <c r="F84" s="219" t="s">
        <v>606</v>
      </c>
      <c r="G84" s="269">
        <v>1500</v>
      </c>
      <c r="H84" s="269">
        <v>1500</v>
      </c>
      <c r="I84" s="268">
        <v>624869</v>
      </c>
      <c r="J84" s="273">
        <v>111590.55</v>
      </c>
      <c r="K84" s="413">
        <f t="shared" si="1"/>
        <v>0.17858231085235465</v>
      </c>
    </row>
    <row r="85" spans="2:11" ht="12.75">
      <c r="B85" s="177"/>
      <c r="C85" s="177"/>
      <c r="D85" s="177"/>
      <c r="E85" s="177"/>
      <c r="F85" s="274"/>
      <c r="G85" s="275"/>
      <c r="H85" s="177"/>
      <c r="I85" s="422">
        <f>SUM(I10:I84)</f>
        <v>34241434</v>
      </c>
      <c r="J85" s="422">
        <f>SUM(J10:J84)</f>
        <v>15856502.010000002</v>
      </c>
      <c r="K85" s="422"/>
    </row>
    <row r="86" ht="12.75">
      <c r="B86" s="20" t="s">
        <v>30</v>
      </c>
    </row>
    <row r="87" spans="2:7" ht="13.5">
      <c r="B87" s="21" t="s">
        <v>193</v>
      </c>
      <c r="G87" s="97" t="s">
        <v>184</v>
      </c>
    </row>
    <row r="88" ht="12.75" customHeight="1">
      <c r="B88" s="21" t="s">
        <v>180</v>
      </c>
    </row>
    <row r="89" ht="12.75">
      <c r="B89" s="22"/>
    </row>
    <row r="90" ht="13.5" thickBot="1"/>
    <row r="91" spans="2:11" ht="12.75">
      <c r="B91" s="486" t="s">
        <v>181</v>
      </c>
      <c r="C91" s="486" t="s">
        <v>182</v>
      </c>
      <c r="D91" s="486" t="s">
        <v>588</v>
      </c>
      <c r="E91" s="486" t="s">
        <v>589</v>
      </c>
      <c r="F91" s="486" t="s">
        <v>590</v>
      </c>
      <c r="G91" s="486" t="s">
        <v>574</v>
      </c>
      <c r="H91" s="486" t="s">
        <v>192</v>
      </c>
      <c r="I91" s="486" t="s">
        <v>183</v>
      </c>
      <c r="J91" s="494" t="s">
        <v>591</v>
      </c>
      <c r="K91" s="486" t="s">
        <v>138</v>
      </c>
    </row>
    <row r="92" spans="2:11" ht="13.5" thickBot="1">
      <c r="B92" s="493"/>
      <c r="C92" s="493"/>
      <c r="D92" s="492"/>
      <c r="E92" s="487"/>
      <c r="F92" s="487"/>
      <c r="G92" s="492"/>
      <c r="H92" s="487"/>
      <c r="I92" s="487"/>
      <c r="J92" s="495"/>
      <c r="K92" s="492"/>
    </row>
    <row r="93" spans="2:11" ht="13.5" customHeight="1">
      <c r="B93" s="32"/>
      <c r="C93" s="282"/>
      <c r="D93" s="283" t="s">
        <v>841</v>
      </c>
      <c r="E93" s="284" t="s">
        <v>612</v>
      </c>
      <c r="F93" s="283" t="s">
        <v>599</v>
      </c>
      <c r="G93" s="283">
        <v>413</v>
      </c>
      <c r="H93" s="284">
        <v>150</v>
      </c>
      <c r="I93" s="406">
        <v>49675.77</v>
      </c>
      <c r="J93" s="406">
        <v>49675.77</v>
      </c>
      <c r="K93" s="424">
        <f aca="true" t="shared" si="2" ref="K93:K104">I93/J93*1</f>
        <v>1</v>
      </c>
    </row>
    <row r="94" spans="2:11" ht="13.5" customHeight="1">
      <c r="B94" s="31"/>
      <c r="C94" s="282"/>
      <c r="D94" s="283" t="s">
        <v>841</v>
      </c>
      <c r="E94" s="284" t="s">
        <v>687</v>
      </c>
      <c r="F94" s="283" t="s">
        <v>599</v>
      </c>
      <c r="G94" s="283">
        <v>160</v>
      </c>
      <c r="H94" s="284" t="s">
        <v>684</v>
      </c>
      <c r="I94" s="403">
        <v>47999.77</v>
      </c>
      <c r="J94" s="403">
        <v>47999.77</v>
      </c>
      <c r="K94" s="424">
        <f t="shared" si="2"/>
        <v>1</v>
      </c>
    </row>
    <row r="95" spans="2:11" ht="12.75">
      <c r="B95" s="31"/>
      <c r="C95" s="282"/>
      <c r="D95" s="283" t="s">
        <v>841</v>
      </c>
      <c r="E95" s="284" t="s">
        <v>691</v>
      </c>
      <c r="F95" s="283" t="s">
        <v>599</v>
      </c>
      <c r="G95" s="283">
        <v>1500</v>
      </c>
      <c r="H95" s="284">
        <v>100</v>
      </c>
      <c r="I95" s="403">
        <v>51036.86</v>
      </c>
      <c r="J95" s="403">
        <v>51036.86</v>
      </c>
      <c r="K95" s="424">
        <f t="shared" si="2"/>
        <v>1</v>
      </c>
    </row>
    <row r="96" spans="2:11" ht="12.75">
      <c r="B96" s="31"/>
      <c r="C96" s="282"/>
      <c r="D96" s="283" t="s">
        <v>841</v>
      </c>
      <c r="E96" s="284" t="s">
        <v>850</v>
      </c>
      <c r="F96" s="283" t="s">
        <v>599</v>
      </c>
      <c r="G96" s="283">
        <v>2500</v>
      </c>
      <c r="H96" s="284">
        <v>600</v>
      </c>
      <c r="I96" s="403">
        <v>149658.5</v>
      </c>
      <c r="J96" s="403">
        <v>149658.5</v>
      </c>
      <c r="K96" s="424">
        <f t="shared" si="2"/>
        <v>1</v>
      </c>
    </row>
    <row r="97" spans="2:11" ht="12.75">
      <c r="B97" s="31"/>
      <c r="C97" s="282"/>
      <c r="D97" s="283" t="s">
        <v>841</v>
      </c>
      <c r="E97" s="284" t="s">
        <v>686</v>
      </c>
      <c r="F97" s="283" t="s">
        <v>599</v>
      </c>
      <c r="G97" s="283">
        <v>3600</v>
      </c>
      <c r="H97" s="284">
        <v>600</v>
      </c>
      <c r="I97" s="406">
        <v>300</v>
      </c>
      <c r="J97" s="406">
        <v>300</v>
      </c>
      <c r="K97" s="424">
        <f t="shared" si="2"/>
        <v>1</v>
      </c>
    </row>
    <row r="98" spans="2:11" ht="12.75">
      <c r="B98" s="31"/>
      <c r="C98" s="282"/>
      <c r="D98" s="283" t="s">
        <v>906</v>
      </c>
      <c r="E98" s="284" t="s">
        <v>686</v>
      </c>
      <c r="F98" s="283" t="s">
        <v>599</v>
      </c>
      <c r="G98" s="283">
        <v>3600</v>
      </c>
      <c r="H98" s="284">
        <v>600</v>
      </c>
      <c r="I98" s="403">
        <v>4210003.77</v>
      </c>
      <c r="J98" s="403">
        <v>4210003.77</v>
      </c>
      <c r="K98" s="424">
        <f t="shared" si="2"/>
        <v>1</v>
      </c>
    </row>
    <row r="99" spans="2:11" ht="12.75">
      <c r="B99" s="31"/>
      <c r="C99" s="282"/>
      <c r="D99" s="283" t="s">
        <v>906</v>
      </c>
      <c r="E99" s="284" t="s">
        <v>690</v>
      </c>
      <c r="F99" s="283" t="s">
        <v>599</v>
      </c>
      <c r="G99" s="283">
        <v>800</v>
      </c>
      <c r="H99" s="284">
        <v>300</v>
      </c>
      <c r="I99" s="403">
        <v>3945585.38</v>
      </c>
      <c r="J99" s="403">
        <v>3945585.38</v>
      </c>
      <c r="K99" s="424">
        <f t="shared" si="2"/>
        <v>1</v>
      </c>
    </row>
    <row r="100" spans="2:11" ht="12.75">
      <c r="B100" s="31"/>
      <c r="C100" s="282"/>
      <c r="D100" s="283" t="s">
        <v>906</v>
      </c>
      <c r="E100" s="284" t="s">
        <v>907</v>
      </c>
      <c r="F100" s="283" t="s">
        <v>599</v>
      </c>
      <c r="G100" s="283">
        <v>450</v>
      </c>
      <c r="H100" s="284">
        <v>300</v>
      </c>
      <c r="I100" s="403">
        <v>2620604.52</v>
      </c>
      <c r="J100" s="403">
        <v>2620604.52</v>
      </c>
      <c r="K100" s="424">
        <f t="shared" si="2"/>
        <v>1</v>
      </c>
    </row>
    <row r="101" spans="2:11" ht="12.75">
      <c r="B101" s="31"/>
      <c r="C101" s="282"/>
      <c r="D101" s="283" t="s">
        <v>906</v>
      </c>
      <c r="E101" s="284" t="s">
        <v>908</v>
      </c>
      <c r="F101" s="283" t="s">
        <v>599</v>
      </c>
      <c r="G101" s="283">
        <v>1200</v>
      </c>
      <c r="H101" s="284">
        <v>650</v>
      </c>
      <c r="I101" s="403">
        <v>596302.06</v>
      </c>
      <c r="J101" s="403">
        <v>596302.06</v>
      </c>
      <c r="K101" s="424">
        <f t="shared" si="2"/>
        <v>1</v>
      </c>
    </row>
    <row r="102" spans="2:11" ht="12.75">
      <c r="B102" s="31"/>
      <c r="C102" s="282"/>
      <c r="D102" s="283" t="s">
        <v>865</v>
      </c>
      <c r="E102" s="284" t="s">
        <v>686</v>
      </c>
      <c r="F102" s="283" t="s">
        <v>599</v>
      </c>
      <c r="G102" s="283">
        <v>3600</v>
      </c>
      <c r="H102" s="284">
        <v>800</v>
      </c>
      <c r="I102" s="403">
        <v>2112567.53</v>
      </c>
      <c r="J102" s="403">
        <v>2112567.53</v>
      </c>
      <c r="K102" s="424">
        <f t="shared" si="2"/>
        <v>1</v>
      </c>
    </row>
    <row r="103" spans="2:11" ht="12.75">
      <c r="B103" s="31"/>
      <c r="C103" s="285"/>
      <c r="D103" s="283" t="s">
        <v>902</v>
      </c>
      <c r="E103" s="284" t="s">
        <v>692</v>
      </c>
      <c r="F103" s="283" t="s">
        <v>599</v>
      </c>
      <c r="G103" s="283">
        <v>900</v>
      </c>
      <c r="H103" s="284">
        <v>100</v>
      </c>
      <c r="I103" s="403">
        <v>367847.62</v>
      </c>
      <c r="J103" s="403">
        <v>367847.62</v>
      </c>
      <c r="K103" s="424">
        <f t="shared" si="2"/>
        <v>1</v>
      </c>
    </row>
    <row r="104" spans="2:11" ht="12.75">
      <c r="B104" s="31"/>
      <c r="C104" s="285"/>
      <c r="D104" s="283" t="s">
        <v>902</v>
      </c>
      <c r="E104" s="284" t="s">
        <v>614</v>
      </c>
      <c r="F104" s="283" t="s">
        <v>599</v>
      </c>
      <c r="G104" s="283">
        <v>1200</v>
      </c>
      <c r="H104" s="284">
        <v>100</v>
      </c>
      <c r="I104" s="403">
        <v>464429.07</v>
      </c>
      <c r="J104" s="403">
        <v>464429.07</v>
      </c>
      <c r="K104" s="424">
        <f t="shared" si="2"/>
        <v>1</v>
      </c>
    </row>
    <row r="105" spans="2:11" ht="12.75">
      <c r="B105" s="32"/>
      <c r="C105" s="286"/>
      <c r="D105" s="283"/>
      <c r="E105" s="284"/>
      <c r="F105" s="283"/>
      <c r="G105" s="283"/>
      <c r="H105" s="284"/>
      <c r="I105" s="403"/>
      <c r="J105" s="425"/>
      <c r="K105" s="424"/>
    </row>
    <row r="106" spans="2:11" ht="12.75">
      <c r="B106" s="287"/>
      <c r="C106" s="288"/>
      <c r="D106" s="283"/>
      <c r="E106" s="284"/>
      <c r="F106" s="289"/>
      <c r="G106" s="289"/>
      <c r="H106" s="284"/>
      <c r="I106" s="423"/>
      <c r="J106" s="425"/>
      <c r="K106" s="424"/>
    </row>
    <row r="107" spans="2:11" ht="13.5" thickBot="1">
      <c r="B107" s="290"/>
      <c r="C107" s="291"/>
      <c r="D107" s="292"/>
      <c r="E107" s="293"/>
      <c r="F107" s="294"/>
      <c r="G107" s="294"/>
      <c r="H107" s="293"/>
      <c r="I107" s="426"/>
      <c r="J107" s="427"/>
      <c r="K107" s="428"/>
    </row>
    <row r="108" spans="2:11" ht="12.75">
      <c r="B108" s="295"/>
      <c r="C108" s="296"/>
      <c r="D108" s="80"/>
      <c r="E108" s="297"/>
      <c r="F108" s="298"/>
      <c r="G108" s="298"/>
      <c r="H108" s="297"/>
      <c r="I108" s="533"/>
      <c r="J108" s="533"/>
      <c r="K108" s="534"/>
    </row>
    <row r="109" spans="2:11" ht="12.75">
      <c r="B109" s="295"/>
      <c r="C109" s="296"/>
      <c r="D109" s="80"/>
      <c r="E109" s="297"/>
      <c r="F109" s="298"/>
      <c r="G109" s="298"/>
      <c r="H109" s="297"/>
      <c r="I109" s="533"/>
      <c r="J109" s="533"/>
      <c r="K109" s="534"/>
    </row>
    <row r="110" spans="2:11" ht="12.75">
      <c r="B110" s="295"/>
      <c r="C110" s="296"/>
      <c r="D110" s="80"/>
      <c r="E110" s="297"/>
      <c r="F110" s="298"/>
      <c r="G110" s="298"/>
      <c r="H110" s="297"/>
      <c r="I110" s="533"/>
      <c r="J110" s="533"/>
      <c r="K110" s="534"/>
    </row>
    <row r="111" spans="2:11" ht="12.75">
      <c r="B111" s="295"/>
      <c r="C111" s="296"/>
      <c r="D111" s="80"/>
      <c r="E111" s="297"/>
      <c r="F111" s="298"/>
      <c r="G111" s="298"/>
      <c r="H111" s="297"/>
      <c r="I111" s="533"/>
      <c r="J111" s="533"/>
      <c r="K111" s="534"/>
    </row>
    <row r="112" spans="2:11" ht="12.75">
      <c r="B112" s="295"/>
      <c r="C112" s="296"/>
      <c r="D112" s="80"/>
      <c r="E112" s="297"/>
      <c r="F112" s="298"/>
      <c r="G112" s="298"/>
      <c r="H112" s="297"/>
      <c r="I112" s="533"/>
      <c r="J112" s="533"/>
      <c r="K112" s="534"/>
    </row>
    <row r="113" spans="2:11" ht="12.75">
      <c r="B113" s="177"/>
      <c r="C113" s="177"/>
      <c r="D113" s="535"/>
      <c r="E113" s="56"/>
      <c r="F113" s="177"/>
      <c r="G113" s="177"/>
      <c r="H113" s="177"/>
      <c r="I113" s="177"/>
      <c r="J113" s="177"/>
      <c r="K113" s="177"/>
    </row>
    <row r="114" spans="2:11" ht="12.75"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</row>
    <row r="115" spans="2:11" ht="12.75">
      <c r="B115" s="177"/>
      <c r="C115" s="177"/>
      <c r="D115" s="177"/>
      <c r="E115" s="177"/>
      <c r="F115" s="177"/>
      <c r="G115" s="177"/>
      <c r="H115" s="177"/>
      <c r="I115" s="177"/>
      <c r="J115" s="177"/>
      <c r="K115" s="177"/>
    </row>
    <row r="116" spans="2:11" ht="12.75">
      <c r="B116" s="177"/>
      <c r="C116" s="177"/>
      <c r="D116" s="177"/>
      <c r="E116" s="177"/>
      <c r="F116" s="177"/>
      <c r="G116" s="177"/>
      <c r="H116" s="177"/>
      <c r="I116" s="177"/>
      <c r="J116" s="177"/>
      <c r="K116" s="177"/>
    </row>
    <row r="117" spans="2:11" ht="12.75"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</row>
    <row r="118" spans="2:7" ht="12.75">
      <c r="B118" s="55"/>
      <c r="C118" s="55"/>
      <c r="D118" s="55"/>
      <c r="E118" s="55"/>
      <c r="F118" s="55"/>
      <c r="G118" s="55"/>
    </row>
    <row r="119" spans="2:11" ht="12.75">
      <c r="B119" s="80"/>
      <c r="C119" s="55"/>
      <c r="D119" s="55"/>
      <c r="E119" s="55"/>
      <c r="F119" s="277"/>
      <c r="G119" s="275"/>
      <c r="H119" s="55"/>
      <c r="I119" s="276"/>
      <c r="J119" s="276"/>
      <c r="K119" s="276"/>
    </row>
    <row r="120" spans="2:11" ht="12.75">
      <c r="B120" s="56"/>
      <c r="C120" s="56"/>
      <c r="D120" s="56"/>
      <c r="E120" s="56"/>
      <c r="F120" s="278"/>
      <c r="G120" s="275"/>
      <c r="H120" s="56"/>
      <c r="I120" s="276"/>
      <c r="J120" s="276"/>
      <c r="K120" s="276"/>
    </row>
    <row r="121" spans="2:11" ht="12.75">
      <c r="B121" s="56"/>
      <c r="C121" s="56"/>
      <c r="D121" s="56"/>
      <c r="E121" s="56"/>
      <c r="F121" s="278"/>
      <c r="G121" s="275"/>
      <c r="H121" s="56"/>
      <c r="I121" s="276"/>
      <c r="J121" s="276"/>
      <c r="K121" s="276"/>
    </row>
    <row r="122" spans="6:11" ht="12.75">
      <c r="F122" s="279"/>
      <c r="G122" s="280">
        <v>389</v>
      </c>
      <c r="I122" s="276"/>
      <c r="J122" s="276"/>
      <c r="K122" s="276"/>
    </row>
    <row r="123" spans="6:11" ht="12.75">
      <c r="F123" s="279"/>
      <c r="G123" s="269"/>
      <c r="I123" s="276"/>
      <c r="J123" s="276"/>
      <c r="K123" s="276"/>
    </row>
    <row r="124" spans="6:11" ht="12.75">
      <c r="F124" s="279"/>
      <c r="G124" s="269">
        <v>455</v>
      </c>
      <c r="I124" s="276"/>
      <c r="J124" s="276"/>
      <c r="K124" s="276"/>
    </row>
    <row r="125" spans="6:11" ht="12.75">
      <c r="F125" s="279"/>
      <c r="G125" s="269">
        <v>177</v>
      </c>
      <c r="I125" s="276"/>
      <c r="J125" s="276"/>
      <c r="K125" s="276"/>
    </row>
    <row r="126" spans="6:11" ht="12.75">
      <c r="F126" s="279"/>
      <c r="G126" s="281">
        <v>254</v>
      </c>
      <c r="I126" s="276"/>
      <c r="J126" s="276"/>
      <c r="K126" s="276"/>
    </row>
    <row r="127" spans="6:11" ht="12.75">
      <c r="F127" s="279"/>
      <c r="G127" s="275"/>
      <c r="H127" s="56"/>
      <c r="I127" s="276"/>
      <c r="J127" s="276"/>
      <c r="K127" s="276"/>
    </row>
    <row r="128" spans="6:11" ht="12.75">
      <c r="F128" s="279"/>
      <c r="G128" s="275"/>
      <c r="H128" s="56"/>
      <c r="I128" s="276"/>
      <c r="J128" s="276"/>
      <c r="K128" s="276"/>
    </row>
  </sheetData>
  <sheetProtection/>
  <mergeCells count="20">
    <mergeCell ref="F91:F92"/>
    <mergeCell ref="G91:G92"/>
    <mergeCell ref="H91:H92"/>
    <mergeCell ref="I91:I92"/>
    <mergeCell ref="J91:J92"/>
    <mergeCell ref="K91:K92"/>
    <mergeCell ref="B91:B92"/>
    <mergeCell ref="C91:C92"/>
    <mergeCell ref="D91:D92"/>
    <mergeCell ref="E91:E92"/>
    <mergeCell ref="H6:H7"/>
    <mergeCell ref="I6:I7"/>
    <mergeCell ref="J6:J7"/>
    <mergeCell ref="K6:K7"/>
    <mergeCell ref="B6:B7"/>
    <mergeCell ref="C6:C7"/>
    <mergeCell ref="D6:D7"/>
    <mergeCell ref="G6:G7"/>
    <mergeCell ref="F6:F7"/>
    <mergeCell ref="E6:E7"/>
  </mergeCells>
  <printOptions/>
  <pageMargins left="0.75" right="0.75" top="1" bottom="1" header="0" footer="0"/>
  <pageSetup horizontalDpi="600" verticalDpi="600" orientation="landscape" scale="85" r:id="rId2"/>
  <headerFooter alignWithMargins="0">
    <oddFooter>&amp;R22/22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8"/>
  <sheetViews>
    <sheetView zoomScalePageLayoutView="0" workbookViewId="0" topLeftCell="A1">
      <selection activeCell="E2" sqref="E2"/>
    </sheetView>
  </sheetViews>
  <sheetFormatPr defaultColWidth="11.421875" defaultRowHeight="12.75"/>
  <cols>
    <col min="1" max="1" width="5.8515625" style="0" customWidth="1"/>
    <col min="3" max="3" width="25.8515625" style="0" customWidth="1"/>
    <col min="4" max="4" width="13.57421875" style="0" bestFit="1" customWidth="1"/>
    <col min="5" max="5" width="11.7109375" style="0" bestFit="1" customWidth="1"/>
    <col min="6" max="6" width="12.28125" style="0" bestFit="1" customWidth="1"/>
    <col min="7" max="7" width="11.421875" style="145" customWidth="1"/>
  </cols>
  <sheetData>
    <row r="1" spans="2:7" ht="13.5">
      <c r="B1" s="20" t="s">
        <v>30</v>
      </c>
      <c r="C1" s="19"/>
      <c r="G1" s="144" t="s">
        <v>168</v>
      </c>
    </row>
    <row r="2" spans="2:3" ht="12.75">
      <c r="B2" s="21" t="s">
        <v>193</v>
      </c>
      <c r="C2" s="23"/>
    </row>
    <row r="3" spans="2:3" ht="12.75">
      <c r="B3" s="21" t="s">
        <v>852</v>
      </c>
      <c r="C3" s="23"/>
    </row>
    <row r="4" ht="12.75">
      <c r="B4" s="22" t="str">
        <f>+esf!B4</f>
        <v>Consolidado</v>
      </c>
    </row>
    <row r="6" ht="13.5" thickBot="1"/>
    <row r="7" spans="2:7" ht="13.5" thickBot="1">
      <c r="B7" s="429" t="s">
        <v>0</v>
      </c>
      <c r="C7" s="430"/>
      <c r="D7" s="430"/>
      <c r="E7" s="430"/>
      <c r="F7" s="430"/>
      <c r="G7" s="431"/>
    </row>
    <row r="8" spans="2:7" ht="13.5" thickBot="1">
      <c r="B8" s="2" t="s">
        <v>31</v>
      </c>
      <c r="C8" s="3"/>
      <c r="D8" s="3" t="s">
        <v>185</v>
      </c>
      <c r="E8" s="3"/>
      <c r="F8" s="434" t="s">
        <v>34</v>
      </c>
      <c r="G8" s="435"/>
    </row>
    <row r="9" spans="2:7" ht="13.5" thickBot="1">
      <c r="B9" s="2" t="s">
        <v>32</v>
      </c>
      <c r="C9" s="4" t="s">
        <v>2</v>
      </c>
      <c r="D9" s="106" t="s">
        <v>186</v>
      </c>
      <c r="E9" s="4" t="s">
        <v>33</v>
      </c>
      <c r="F9" s="24" t="s">
        <v>35</v>
      </c>
      <c r="G9" s="146" t="s">
        <v>36</v>
      </c>
    </row>
    <row r="10" spans="2:7" ht="13.5" thickBot="1">
      <c r="B10" s="25">
        <v>111</v>
      </c>
      <c r="C10" s="6" t="s">
        <v>5</v>
      </c>
      <c r="D10" s="67">
        <v>156469.05</v>
      </c>
      <c r="E10" s="67">
        <v>156469.05</v>
      </c>
      <c r="F10" s="67">
        <f aca="true" t="shared" si="0" ref="F10:F15">E10-D10</f>
        <v>0</v>
      </c>
      <c r="G10" s="299">
        <f aca="true" t="shared" si="1" ref="G10:G16">F10/D10</f>
        <v>0</v>
      </c>
    </row>
    <row r="11" spans="2:7" ht="13.5" thickBot="1">
      <c r="B11" s="5">
        <v>112</v>
      </c>
      <c r="C11" s="6" t="s">
        <v>6</v>
      </c>
      <c r="D11" s="66">
        <v>22401354.1</v>
      </c>
      <c r="E11" s="66">
        <v>13676782.84</v>
      </c>
      <c r="F11" s="66">
        <f t="shared" si="0"/>
        <v>-8724571.260000002</v>
      </c>
      <c r="G11" s="299">
        <f t="shared" si="1"/>
        <v>-0.38946624481062064</v>
      </c>
    </row>
    <row r="12" spans="2:7" ht="13.5" thickBot="1">
      <c r="B12" s="5">
        <v>113</v>
      </c>
      <c r="C12" s="6" t="s">
        <v>7</v>
      </c>
      <c r="D12" s="66">
        <v>46063</v>
      </c>
      <c r="E12" s="66">
        <v>46063</v>
      </c>
      <c r="F12" s="66">
        <f t="shared" si="0"/>
        <v>0</v>
      </c>
      <c r="G12" s="299">
        <f t="shared" si="1"/>
        <v>0</v>
      </c>
    </row>
    <row r="13" spans="2:7" ht="13.5" thickBot="1">
      <c r="B13" s="5">
        <v>114</v>
      </c>
      <c r="C13" s="6" t="s">
        <v>8</v>
      </c>
      <c r="D13" s="66">
        <v>3091845.27</v>
      </c>
      <c r="E13" s="66">
        <v>1494345.48</v>
      </c>
      <c r="F13" s="66">
        <f t="shared" si="0"/>
        <v>-1597499.79</v>
      </c>
      <c r="G13" s="299">
        <f t="shared" si="1"/>
        <v>-0.5166816740476796</v>
      </c>
    </row>
    <row r="14" spans="2:7" ht="13.5" thickBot="1">
      <c r="B14" s="5">
        <v>115</v>
      </c>
      <c r="C14" s="6" t="s">
        <v>9</v>
      </c>
      <c r="D14" s="66">
        <v>1215398.89</v>
      </c>
      <c r="E14" s="66">
        <v>1146828.89</v>
      </c>
      <c r="F14" s="66">
        <f t="shared" si="0"/>
        <v>-68570</v>
      </c>
      <c r="G14" s="299">
        <f t="shared" si="1"/>
        <v>-0.056417691808160204</v>
      </c>
    </row>
    <row r="15" spans="2:7" ht="13.5" thickBot="1">
      <c r="B15" s="7">
        <v>116</v>
      </c>
      <c r="C15" s="6" t="s">
        <v>194</v>
      </c>
      <c r="D15" s="66">
        <v>28294.16</v>
      </c>
      <c r="E15" s="66">
        <v>77125.17</v>
      </c>
      <c r="F15" s="66">
        <f t="shared" si="0"/>
        <v>48831.009999999995</v>
      </c>
      <c r="G15" s="299">
        <f t="shared" si="1"/>
        <v>1.725833528897836</v>
      </c>
    </row>
    <row r="16" spans="2:7" ht="13.5" thickBot="1">
      <c r="B16" s="8"/>
      <c r="C16" s="9" t="s">
        <v>10</v>
      </c>
      <c r="D16" s="359">
        <f>SUM(D10:D15)</f>
        <v>26939424.470000003</v>
      </c>
      <c r="E16" s="359">
        <f>SUM(E10:E15)</f>
        <v>16597614.430000002</v>
      </c>
      <c r="F16" s="359">
        <f>SUM(F10:F15)</f>
        <v>-10341810.040000001</v>
      </c>
      <c r="G16" s="299">
        <f t="shared" si="1"/>
        <v>-0.3838912762043873</v>
      </c>
    </row>
    <row r="17" spans="2:7" ht="13.5" thickBot="1">
      <c r="B17" s="10"/>
      <c r="C17" s="11" t="s">
        <v>11</v>
      </c>
      <c r="D17" s="12"/>
      <c r="E17" s="13"/>
      <c r="F17" s="13"/>
      <c r="G17" s="147"/>
    </row>
    <row r="18" spans="2:7" ht="13.5" thickBot="1">
      <c r="B18" s="5">
        <v>121</v>
      </c>
      <c r="C18" s="6" t="s">
        <v>12</v>
      </c>
      <c r="D18" s="67">
        <v>12174429.46</v>
      </c>
      <c r="E18" s="67">
        <v>12732773.89</v>
      </c>
      <c r="F18" s="67">
        <f>E18-D18</f>
        <v>558344.4299999997</v>
      </c>
      <c r="G18" s="299">
        <f>F18/D18</f>
        <v>0.04586206128463614</v>
      </c>
    </row>
    <row r="19" spans="2:7" ht="13.5" thickBot="1">
      <c r="B19" s="7">
        <v>122</v>
      </c>
      <c r="C19" s="6" t="s">
        <v>13</v>
      </c>
      <c r="D19" s="66">
        <v>7468250.01</v>
      </c>
      <c r="E19" s="66">
        <v>7528250.01</v>
      </c>
      <c r="F19" s="66">
        <f>E19-D19</f>
        <v>60000</v>
      </c>
      <c r="G19" s="299">
        <f>F19/D19</f>
        <v>0.008034010634306551</v>
      </c>
    </row>
    <row r="20" spans="2:7" ht="13.5" thickBot="1">
      <c r="B20" s="8"/>
      <c r="C20" s="9" t="s">
        <v>14</v>
      </c>
      <c r="D20" s="67">
        <f>SUM(D18:D19)</f>
        <v>19642679.47</v>
      </c>
      <c r="E20" s="67">
        <f>SUM(E18:E19)</f>
        <v>20261023.9</v>
      </c>
      <c r="F20" s="67">
        <f>SUM(F18:F19)</f>
        <v>618344.4299999997</v>
      </c>
      <c r="G20" s="299">
        <f>F20/D20</f>
        <v>0.031479637538472736</v>
      </c>
    </row>
    <row r="21" spans="2:7" ht="13.5" thickBot="1">
      <c r="B21" s="10"/>
      <c r="C21" s="14" t="s">
        <v>15</v>
      </c>
      <c r="D21" s="87">
        <f>+D16+D20</f>
        <v>46582103.94</v>
      </c>
      <c r="E21" s="87">
        <f>+E16+E20</f>
        <v>36858638.33</v>
      </c>
      <c r="F21" s="87">
        <f>+F16+F20</f>
        <v>-9723465.610000001</v>
      </c>
      <c r="G21" s="300">
        <f>F21/D21</f>
        <v>-0.20873822321388263</v>
      </c>
    </row>
    <row r="22" ht="13.5" thickBot="1"/>
    <row r="23" spans="2:7" ht="13.5" thickBot="1">
      <c r="B23" s="429" t="s">
        <v>16</v>
      </c>
      <c r="C23" s="430"/>
      <c r="D23" s="430"/>
      <c r="E23" s="430"/>
      <c r="F23" s="430"/>
      <c r="G23" s="431"/>
    </row>
    <row r="24" spans="2:7" ht="13.5" thickBot="1">
      <c r="B24" s="432" t="s">
        <v>1</v>
      </c>
      <c r="C24" s="3"/>
      <c r="D24" s="3" t="s">
        <v>185</v>
      </c>
      <c r="E24" s="3"/>
      <c r="F24" s="436" t="s">
        <v>38</v>
      </c>
      <c r="G24" s="437"/>
    </row>
    <row r="25" spans="2:7" ht="13.5" thickBot="1">
      <c r="B25" s="433"/>
      <c r="C25" s="4" t="s">
        <v>2</v>
      </c>
      <c r="D25" s="106" t="s">
        <v>186</v>
      </c>
      <c r="E25" s="4" t="s">
        <v>37</v>
      </c>
      <c r="F25" s="24" t="s">
        <v>35</v>
      </c>
      <c r="G25" s="146" t="s">
        <v>36</v>
      </c>
    </row>
    <row r="26" spans="2:7" ht="13.5" thickBot="1">
      <c r="B26" s="25">
        <v>211</v>
      </c>
      <c r="C26" s="6" t="s">
        <v>17</v>
      </c>
      <c r="D26" s="67">
        <v>6927358.86</v>
      </c>
      <c r="E26" s="67">
        <v>9389142.99</v>
      </c>
      <c r="F26" s="67">
        <f>E26-D26</f>
        <v>2461784.13</v>
      </c>
      <c r="G26" s="299">
        <f>F26/D26</f>
        <v>0.3553712431753535</v>
      </c>
    </row>
    <row r="27" spans="2:7" ht="13.5" thickBot="1">
      <c r="B27" s="5">
        <v>212</v>
      </c>
      <c r="C27" s="6" t="s">
        <v>18</v>
      </c>
      <c r="D27" s="67">
        <v>2234530.46</v>
      </c>
      <c r="E27" s="66">
        <v>5951688.37</v>
      </c>
      <c r="F27" s="66">
        <f>E27-D27</f>
        <v>3717157.91</v>
      </c>
      <c r="G27" s="299">
        <f>F27/D27</f>
        <v>1.6635073795324322</v>
      </c>
    </row>
    <row r="28" spans="2:7" ht="13.5" thickBot="1">
      <c r="B28" s="5">
        <v>213</v>
      </c>
      <c r="C28" s="6" t="s">
        <v>699</v>
      </c>
      <c r="D28" s="67">
        <v>881025.82</v>
      </c>
      <c r="E28" s="66">
        <v>3458441.25</v>
      </c>
      <c r="F28" s="66">
        <f>E28-D28</f>
        <v>2577415.43</v>
      </c>
      <c r="G28" s="299">
        <f>F28/D28</f>
        <v>2.92547093568722</v>
      </c>
    </row>
    <row r="29" spans="2:7" ht="13.5" thickBot="1">
      <c r="B29" s="5">
        <v>214</v>
      </c>
      <c r="C29" s="6" t="s">
        <v>698</v>
      </c>
      <c r="D29" s="67">
        <v>0</v>
      </c>
      <c r="E29" s="66">
        <v>4000000</v>
      </c>
      <c r="F29" s="66">
        <f>E29-D29</f>
        <v>4000000</v>
      </c>
      <c r="G29" s="299">
        <v>1</v>
      </c>
    </row>
    <row r="30" spans="2:7" ht="13.5" thickBot="1">
      <c r="B30" s="5">
        <v>215</v>
      </c>
      <c r="C30" s="6" t="s">
        <v>19</v>
      </c>
      <c r="D30" s="67">
        <v>104870</v>
      </c>
      <c r="E30" s="66">
        <v>198470</v>
      </c>
      <c r="F30" s="66">
        <f>E30-D30</f>
        <v>93600</v>
      </c>
      <c r="G30" s="299">
        <f>F30/D30</f>
        <v>0.892533613044722</v>
      </c>
    </row>
    <row r="31" spans="2:7" ht="13.5" thickBot="1">
      <c r="B31" s="16"/>
      <c r="C31" s="9" t="s">
        <v>20</v>
      </c>
      <c r="D31" s="359">
        <f>SUM(D26:D30)</f>
        <v>10147785.14</v>
      </c>
      <c r="E31" s="359">
        <f>SUM(E26:E30)</f>
        <v>22997742.61</v>
      </c>
      <c r="F31" s="359">
        <f>SUM(F26:F30)</f>
        <v>12849957.47</v>
      </c>
      <c r="G31" s="299">
        <f>F31/D31</f>
        <v>1.266281981015613</v>
      </c>
    </row>
    <row r="32" spans="2:7" ht="13.5" thickBot="1">
      <c r="B32" s="10"/>
      <c r="C32" s="11" t="s">
        <v>11</v>
      </c>
      <c r="D32" s="12"/>
      <c r="E32" s="13"/>
      <c r="F32" s="13"/>
      <c r="G32" s="147"/>
    </row>
    <row r="33" spans="2:7" ht="13.5" thickBot="1">
      <c r="B33" s="5">
        <v>221</v>
      </c>
      <c r="C33" s="6" t="s">
        <v>21</v>
      </c>
      <c r="D33" s="67">
        <f>+'[1]esfc'!$D$33+'[2]esfc'!$D$33+'[3]esfc'!$D$33+'[4]esfc'!$D$33</f>
        <v>0</v>
      </c>
      <c r="E33" s="67">
        <f>+'[1]esfc'!$E$33+'[2]esfc'!$E$33+'[3]esfc'!$E$33+'[4]esfc'!$E$33</f>
        <v>0</v>
      </c>
      <c r="F33" s="67">
        <f>E33-D33</f>
        <v>0</v>
      </c>
      <c r="G33" s="299">
        <v>0</v>
      </c>
    </row>
    <row r="34" spans="2:7" ht="13.5" thickBot="1">
      <c r="B34" s="16"/>
      <c r="C34" s="9" t="s">
        <v>22</v>
      </c>
      <c r="D34" s="67">
        <f>SUM(D33)</f>
        <v>0</v>
      </c>
      <c r="E34" s="67">
        <f>SUM(E33)</f>
        <v>0</v>
      </c>
      <c r="F34" s="67">
        <f>SUM(F33)</f>
        <v>0</v>
      </c>
      <c r="G34" s="299">
        <v>0</v>
      </c>
    </row>
    <row r="35" spans="2:7" ht="13.5" thickBot="1">
      <c r="B35" s="10"/>
      <c r="C35" s="14" t="s">
        <v>23</v>
      </c>
      <c r="D35" s="87">
        <f>+D31+D34</f>
        <v>10147785.14</v>
      </c>
      <c r="E35" s="87">
        <f>+E31+E34</f>
        <v>22997742.61</v>
      </c>
      <c r="F35" s="87">
        <f>+F31+F34</f>
        <v>12849957.47</v>
      </c>
      <c r="G35" s="148">
        <f>+(E35/D35)*100</f>
        <v>226.62819810156128</v>
      </c>
    </row>
    <row r="36" ht="13.5" thickBot="1"/>
    <row r="37" spans="2:7" ht="13.5" thickBot="1">
      <c r="B37" s="429" t="s">
        <v>24</v>
      </c>
      <c r="C37" s="430"/>
      <c r="D37" s="430"/>
      <c r="E37" s="430"/>
      <c r="F37" s="430"/>
      <c r="G37" s="431"/>
    </row>
    <row r="38" spans="2:7" ht="13.5" thickBot="1">
      <c r="B38" s="5">
        <v>311</v>
      </c>
      <c r="C38" s="6" t="s">
        <v>24</v>
      </c>
      <c r="D38" s="67">
        <v>19642719.47</v>
      </c>
      <c r="E38" s="67">
        <v>20261063.9</v>
      </c>
      <c r="F38" s="67">
        <f>E38-D38</f>
        <v>618344.4299999997</v>
      </c>
      <c r="G38" s="299">
        <f>F38/D38</f>
        <v>0.03147957343403427</v>
      </c>
    </row>
    <row r="39" spans="2:7" ht="13.5" thickBot="1">
      <c r="B39" s="5">
        <v>321</v>
      </c>
      <c r="C39" s="6" t="s">
        <v>25</v>
      </c>
      <c r="D39" s="66">
        <v>-2805643.33</v>
      </c>
      <c r="E39" s="66">
        <v>-2779429.25</v>
      </c>
      <c r="F39" s="66">
        <f>E39-D39</f>
        <v>26214.080000000075</v>
      </c>
      <c r="G39" s="299">
        <f>F39/D39</f>
        <v>-0.009343340160062353</v>
      </c>
    </row>
    <row r="40" spans="2:7" ht="13.5" thickBot="1">
      <c r="B40" s="5">
        <v>322</v>
      </c>
      <c r="C40" s="6" t="s">
        <v>26</v>
      </c>
      <c r="D40" s="66">
        <v>19597242.66</v>
      </c>
      <c r="E40" s="66">
        <v>-3620738.93</v>
      </c>
      <c r="F40" s="66">
        <f>E40-D40</f>
        <v>-23217981.59</v>
      </c>
      <c r="G40" s="299">
        <f>F40/D40</f>
        <v>-1.1847575698692705</v>
      </c>
    </row>
    <row r="41" spans="2:7" ht="13.5" thickBot="1">
      <c r="B41" s="7">
        <v>331</v>
      </c>
      <c r="C41" s="6" t="s">
        <v>27</v>
      </c>
      <c r="D41" s="66">
        <f>'[5]esfc'!$D$41+'[2]esfc'!$D$41+'[3]esfc'!$D$41+'[4]esfc'!$D$41</f>
        <v>0</v>
      </c>
      <c r="E41" s="66">
        <v>0</v>
      </c>
      <c r="F41" s="66">
        <f>E41-D41</f>
        <v>0</v>
      </c>
      <c r="G41" s="299">
        <v>0</v>
      </c>
    </row>
    <row r="42" spans="2:7" ht="13.5" thickBot="1">
      <c r="B42" s="8"/>
      <c r="C42" s="9" t="s">
        <v>28</v>
      </c>
      <c r="D42" s="359">
        <f>SUM(D38:D41)</f>
        <v>36434318.8</v>
      </c>
      <c r="E42" s="359">
        <f>SUM(E38:E41)</f>
        <v>13860895.719999999</v>
      </c>
      <c r="F42" s="359">
        <f>SUM(F38:F41)</f>
        <v>-22573423.08</v>
      </c>
      <c r="G42" s="299">
        <f>F42/D42</f>
        <v>-0.619564844999929</v>
      </c>
    </row>
    <row r="43" spans="2:7" ht="13.5" thickBot="1">
      <c r="B43" s="10"/>
      <c r="C43" s="14" t="s">
        <v>29</v>
      </c>
      <c r="D43" s="87">
        <f>+D35+D42</f>
        <v>46582103.94</v>
      </c>
      <c r="E43" s="87">
        <f>+E35+E42</f>
        <v>36858638.33</v>
      </c>
      <c r="F43" s="87">
        <f>+F35+F42</f>
        <v>-9723465.609999998</v>
      </c>
      <c r="G43" s="300">
        <f>F43/D43</f>
        <v>-0.20873822321388255</v>
      </c>
    </row>
    <row r="48" spans="2:7" ht="12.75">
      <c r="B48" s="94"/>
      <c r="C48" s="94"/>
      <c r="D48" s="94"/>
      <c r="E48" s="94"/>
      <c r="F48" s="94"/>
      <c r="G48" s="149"/>
    </row>
  </sheetData>
  <sheetProtection/>
  <mergeCells count="6">
    <mergeCell ref="B37:G37"/>
    <mergeCell ref="B7:G7"/>
    <mergeCell ref="F8:G8"/>
    <mergeCell ref="B23:G23"/>
    <mergeCell ref="B24:B25"/>
    <mergeCell ref="F24:G24"/>
  </mergeCells>
  <printOptions/>
  <pageMargins left="0.7874015748031497" right="0.3937007874015748" top="0.984251968503937" bottom="0.5905511811023623" header="0" footer="0.7874015748031497"/>
  <pageSetup horizontalDpi="600" verticalDpi="600" orientation="portrait" r:id="rId2"/>
  <headerFooter alignWithMargins="0">
    <oddFooter>&amp;R&amp;"Arial Narrow,Normal"&amp;9 2/22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5.8515625" style="0" customWidth="1"/>
    <col min="3" max="3" width="34.57421875" style="0" customWidth="1"/>
    <col min="4" max="4" width="12.57421875" style="0" bestFit="1" customWidth="1"/>
    <col min="5" max="5" width="12.28125" style="0" bestFit="1" customWidth="1"/>
    <col min="6" max="6" width="12.57421875" style="0" bestFit="1" customWidth="1"/>
  </cols>
  <sheetData>
    <row r="1" spans="2:6" ht="13.5">
      <c r="B1" s="20" t="s">
        <v>30</v>
      </c>
      <c r="C1" s="19"/>
      <c r="F1" s="97" t="s">
        <v>169</v>
      </c>
    </row>
    <row r="2" spans="2:3" ht="12.75">
      <c r="B2" s="21" t="s">
        <v>193</v>
      </c>
      <c r="C2" s="23"/>
    </row>
    <row r="3" spans="2:3" ht="12.75">
      <c r="B3" s="21" t="s">
        <v>853</v>
      </c>
      <c r="C3" s="23"/>
    </row>
    <row r="4" ht="12.75">
      <c r="B4" s="22" t="str">
        <f>+esf!B4</f>
        <v>Consolidado</v>
      </c>
    </row>
    <row r="6" ht="13.5" thickBot="1"/>
    <row r="7" spans="2:6" ht="13.5">
      <c r="B7" s="438" t="s">
        <v>39</v>
      </c>
      <c r="C7" s="438" t="s">
        <v>40</v>
      </c>
      <c r="D7" s="440" t="s">
        <v>41</v>
      </c>
      <c r="E7" s="440" t="s">
        <v>42</v>
      </c>
      <c r="F7" s="98" t="s">
        <v>43</v>
      </c>
    </row>
    <row r="8" spans="2:6" ht="14.25" thickBot="1">
      <c r="B8" s="439"/>
      <c r="C8" s="439"/>
      <c r="D8" s="441"/>
      <c r="E8" s="441"/>
      <c r="F8" s="100" t="s">
        <v>44</v>
      </c>
    </row>
    <row r="9" spans="2:6" ht="13.5" thickBot="1">
      <c r="B9" s="27">
        <v>4</v>
      </c>
      <c r="C9" s="28" t="s">
        <v>45</v>
      </c>
      <c r="D9" s="29"/>
      <c r="E9" s="30"/>
      <c r="F9" s="30"/>
    </row>
    <row r="10" spans="2:6" ht="12.75">
      <c r="B10" s="31">
        <v>411</v>
      </c>
      <c r="C10" s="30" t="s">
        <v>46</v>
      </c>
      <c r="D10" s="69">
        <v>1529121.67</v>
      </c>
      <c r="E10" s="69">
        <v>61586.91</v>
      </c>
      <c r="F10" s="73">
        <f>+D10+E10</f>
        <v>1590708.5799999998</v>
      </c>
    </row>
    <row r="11" spans="2:6" ht="12.75">
      <c r="B11" s="31">
        <v>412</v>
      </c>
      <c r="C11" s="30" t="s">
        <v>47</v>
      </c>
      <c r="D11" s="68">
        <v>1375938.81</v>
      </c>
      <c r="E11" s="68">
        <v>15452.48</v>
      </c>
      <c r="F11" s="68">
        <f>+D11+E11</f>
        <v>1391391.29</v>
      </c>
    </row>
    <row r="12" spans="2:6" ht="25.5">
      <c r="B12" s="31">
        <v>413</v>
      </c>
      <c r="C12" s="30" t="s">
        <v>48</v>
      </c>
      <c r="D12" s="68">
        <f>+'[1]i-e'!$D$12+'[2]i-e'!$D$12+'[3]i-e'!$D$12+'[4]i-e'!$D$12</f>
        <v>0</v>
      </c>
      <c r="E12" s="68">
        <f>+'[1]i-e'!$E$12+'[2]i-e'!$E$12+'[3]i-e'!$E$12+'[4]i-e'!$E$12</f>
        <v>0</v>
      </c>
      <c r="F12" s="68">
        <f>+D12+E12</f>
        <v>0</v>
      </c>
    </row>
    <row r="13" spans="2:6" ht="12.75">
      <c r="B13" s="31">
        <v>414</v>
      </c>
      <c r="C13" s="30" t="s">
        <v>49</v>
      </c>
      <c r="D13" s="89">
        <v>217821.22</v>
      </c>
      <c r="E13" s="89">
        <v>6254.55</v>
      </c>
      <c r="F13" s="89">
        <f>+D13+E13</f>
        <v>224075.77</v>
      </c>
    </row>
    <row r="14" spans="2:6" ht="13.5" thickBot="1">
      <c r="B14" s="31">
        <v>415</v>
      </c>
      <c r="C14" s="30" t="s">
        <v>50</v>
      </c>
      <c r="D14" s="68">
        <v>932231.95</v>
      </c>
      <c r="E14" s="68">
        <v>37215.78</v>
      </c>
      <c r="F14" s="68">
        <f>+D14+E14</f>
        <v>969447.73</v>
      </c>
    </row>
    <row r="15" spans="2:6" ht="13.5" thickBot="1">
      <c r="B15" s="32"/>
      <c r="C15" s="33" t="s">
        <v>51</v>
      </c>
      <c r="D15" s="366">
        <f>SUM(D10:D14)</f>
        <v>4055113.6500000004</v>
      </c>
      <c r="E15" s="367">
        <f>SUM(E10:E14)</f>
        <v>120509.72</v>
      </c>
      <c r="F15" s="367">
        <f>SUM(F10:F14)</f>
        <v>4175623.37</v>
      </c>
    </row>
    <row r="16" spans="2:6" ht="12.75">
      <c r="B16" s="31">
        <v>416</v>
      </c>
      <c r="C16" s="30" t="s">
        <v>52</v>
      </c>
      <c r="D16" s="69">
        <v>66776893</v>
      </c>
      <c r="E16" s="69">
        <v>5807668</v>
      </c>
      <c r="F16" s="68">
        <f>+D16+E16</f>
        <v>72584561</v>
      </c>
    </row>
    <row r="17" spans="2:6" ht="13.5" thickBot="1">
      <c r="B17" s="31">
        <v>417</v>
      </c>
      <c r="C17" s="30" t="s">
        <v>53</v>
      </c>
      <c r="D17" s="68">
        <v>45438128</v>
      </c>
      <c r="E17" s="68">
        <v>1114636</v>
      </c>
      <c r="F17" s="68">
        <f>+D17+E17</f>
        <v>46552764</v>
      </c>
    </row>
    <row r="18" spans="2:6" ht="26.25" thickBot="1">
      <c r="B18" s="32"/>
      <c r="C18" s="33" t="s">
        <v>54</v>
      </c>
      <c r="D18" s="366">
        <f>SUM(D16:D17)</f>
        <v>112215021</v>
      </c>
      <c r="E18" s="367">
        <f>SUM(E16:E17)</f>
        <v>6922304</v>
      </c>
      <c r="F18" s="367">
        <f>SUM(F16:F17)</f>
        <v>119137325</v>
      </c>
    </row>
    <row r="19" spans="2:6" ht="13.5" thickBot="1">
      <c r="B19" s="31">
        <v>419</v>
      </c>
      <c r="C19" s="30" t="s">
        <v>55</v>
      </c>
      <c r="D19" s="69">
        <v>1939420.4</v>
      </c>
      <c r="E19" s="69">
        <v>0</v>
      </c>
      <c r="F19" s="68">
        <f>+D19+E19</f>
        <v>1939420.4</v>
      </c>
    </row>
    <row r="20" spans="2:6" ht="13.5" thickBot="1">
      <c r="B20" s="32"/>
      <c r="C20" s="33" t="s">
        <v>56</v>
      </c>
      <c r="D20" s="366">
        <f>SUM(D19)</f>
        <v>1939420.4</v>
      </c>
      <c r="E20" s="367">
        <f>SUM(E19)</f>
        <v>0</v>
      </c>
      <c r="F20" s="367">
        <f>SUM(F19)</f>
        <v>1939420.4</v>
      </c>
    </row>
    <row r="21" spans="2:6" ht="13.5" thickBot="1">
      <c r="B21" s="31">
        <v>418</v>
      </c>
      <c r="C21" s="30" t="s">
        <v>57</v>
      </c>
      <c r="D21" s="69">
        <v>13826353.04</v>
      </c>
      <c r="E21" s="69">
        <v>2310094.84</v>
      </c>
      <c r="F21" s="68">
        <f>+D21+E21</f>
        <v>16136447.879999999</v>
      </c>
    </row>
    <row r="22" spans="2:6" ht="13.5" thickBot="1">
      <c r="B22" s="34"/>
      <c r="C22" s="35" t="s">
        <v>58</v>
      </c>
      <c r="D22" s="366">
        <f>SUM(D21)</f>
        <v>13826353.04</v>
      </c>
      <c r="E22" s="367">
        <f>SUM(E21)</f>
        <v>2310094.84</v>
      </c>
      <c r="F22" s="367">
        <f>SUM(F21)</f>
        <v>16136447.879999999</v>
      </c>
    </row>
    <row r="23" spans="2:6" ht="13.5" thickBot="1">
      <c r="B23" s="36"/>
      <c r="C23" s="35" t="s">
        <v>59</v>
      </c>
      <c r="D23" s="369">
        <f>+D15+D18+D20+D22</f>
        <v>132035908.09</v>
      </c>
      <c r="E23" s="370">
        <f>+E15+E18+E20+E22</f>
        <v>9352908.559999999</v>
      </c>
      <c r="F23" s="370">
        <f>+F15+F18+F20+F22</f>
        <v>141388816.65</v>
      </c>
    </row>
    <row r="24" spans="2:6" ht="13.5">
      <c r="B24" s="37"/>
      <c r="C24" s="38"/>
      <c r="D24" s="39"/>
      <c r="E24" s="39"/>
      <c r="F24" s="39"/>
    </row>
    <row r="25" spans="2:6" ht="13.5" thickBot="1">
      <c r="B25" s="27">
        <v>5</v>
      </c>
      <c r="C25" s="28" t="s">
        <v>60</v>
      </c>
      <c r="D25" s="30"/>
      <c r="E25" s="30"/>
      <c r="F25" s="30"/>
    </row>
    <row r="26" spans="2:6" ht="12.75">
      <c r="B26" s="31"/>
      <c r="C26" s="33"/>
      <c r="D26" s="30"/>
      <c r="E26" s="30"/>
      <c r="F26" s="30"/>
    </row>
    <row r="27" spans="2:6" ht="12.75">
      <c r="B27" s="31">
        <v>51</v>
      </c>
      <c r="C27" s="40" t="s">
        <v>61</v>
      </c>
      <c r="D27" s="69">
        <f>'[6]i-e'!$D$29+'[3]i-e'!$D$27</f>
        <v>51641366.38</v>
      </c>
      <c r="E27" s="69">
        <f>'[6]i-e'!$E$29+'[3]i-e'!$E$27</f>
        <v>13078989.09</v>
      </c>
      <c r="F27" s="73">
        <f>+D27+E27</f>
        <v>64720355.47</v>
      </c>
    </row>
    <row r="28" spans="2:6" ht="12.75">
      <c r="B28" s="31">
        <v>52</v>
      </c>
      <c r="C28" s="40" t="s">
        <v>62</v>
      </c>
      <c r="D28" s="68">
        <f>'[6]i-e'!$D$30+'[3]i-e'!$D$28</f>
        <v>10624075.62</v>
      </c>
      <c r="E28" s="68">
        <f>'[6]i-e'!$E$30+'[3]i-e'!$E$28</f>
        <v>789989.2799999999</v>
      </c>
      <c r="F28" s="68">
        <f>+D28+E28</f>
        <v>11414064.899999999</v>
      </c>
    </row>
    <row r="29" spans="2:6" ht="13.5" thickBot="1">
      <c r="B29" s="31">
        <v>53</v>
      </c>
      <c r="C29" s="40" t="s">
        <v>63</v>
      </c>
      <c r="D29" s="76">
        <f>'[6]i-e'!$D$31+'[3]i-e'!$D$29</f>
        <v>5434871.65</v>
      </c>
      <c r="E29" s="76">
        <f>'[6]i-e'!$E$31+'[3]i-e'!$E$29</f>
        <v>621162.03</v>
      </c>
      <c r="F29" s="76">
        <f>+D29+E29</f>
        <v>6056033.680000001</v>
      </c>
    </row>
    <row r="30" spans="2:6" ht="13.5" thickBot="1">
      <c r="B30" s="31"/>
      <c r="C30" s="33" t="s">
        <v>64</v>
      </c>
      <c r="D30" s="75">
        <f>SUM(D27:D29)</f>
        <v>67700313.65</v>
      </c>
      <c r="E30" s="75">
        <f>SUM(E27:E29)</f>
        <v>14490140.399999999</v>
      </c>
      <c r="F30" s="75">
        <f>SUM(F27:F29)</f>
        <v>82190454.05000001</v>
      </c>
    </row>
    <row r="31" spans="2:6" ht="12.75">
      <c r="B31" s="31"/>
      <c r="C31" s="40"/>
      <c r="D31" s="30"/>
      <c r="E31" s="30"/>
      <c r="F31" s="30"/>
    </row>
    <row r="32" spans="2:6" ht="12.75">
      <c r="B32" s="31">
        <v>54</v>
      </c>
      <c r="C32" s="40" t="s">
        <v>65</v>
      </c>
      <c r="D32" s="69">
        <f>'[6]i-e'!$D$34+'[3]i-e'!$D$32</f>
        <v>1000884.4</v>
      </c>
      <c r="E32" s="69">
        <f>'[6]i-e'!$E$34+'[3]i-e'!$E$32</f>
        <v>11679.2</v>
      </c>
      <c r="F32" s="73">
        <f>+D32+E32</f>
        <v>1012563.6</v>
      </c>
    </row>
    <row r="33" spans="2:6" ht="12.75">
      <c r="B33" s="31">
        <v>55</v>
      </c>
      <c r="C33" s="40" t="s">
        <v>195</v>
      </c>
      <c r="D33" s="68">
        <f>'[6]i-e'!$D$35</f>
        <v>3193721.83</v>
      </c>
      <c r="E33" s="68">
        <f>'[6]i-e'!$E$35</f>
        <v>782827.61</v>
      </c>
      <c r="F33" s="68">
        <f>+D33+E33</f>
        <v>3976549.44</v>
      </c>
    </row>
    <row r="34" spans="2:6" ht="12.75">
      <c r="B34" s="31">
        <v>56</v>
      </c>
      <c r="C34" s="40" t="s">
        <v>66</v>
      </c>
      <c r="D34" s="68">
        <f>'[6]i-e'!$D$36+'[3]i-e'!$D$34+'[2]i-e'!$D$34</f>
        <v>18214970.02</v>
      </c>
      <c r="E34" s="68">
        <f>'[3]i-e'!$D$34+'[6]i-e'!$E$36+'[2]i-e'!$E$34</f>
        <v>6212169.38</v>
      </c>
      <c r="F34" s="68">
        <f>+D34+E34</f>
        <v>24427139.4</v>
      </c>
    </row>
    <row r="35" spans="2:6" ht="12.75">
      <c r="B35" s="110" t="s">
        <v>188</v>
      </c>
      <c r="C35" s="111" t="s">
        <v>189</v>
      </c>
      <c r="D35" s="89">
        <f>'[4]i-e'!$D$21</f>
        <v>13826353.04</v>
      </c>
      <c r="E35" s="89">
        <f>'[4]i-e'!$E$34</f>
        <v>7414058.15</v>
      </c>
      <c r="F35" s="89">
        <f>+D35+E35</f>
        <v>21240411.189999998</v>
      </c>
    </row>
    <row r="36" spans="2:6" ht="13.5" thickBot="1">
      <c r="B36" s="31">
        <v>57</v>
      </c>
      <c r="C36" s="40" t="s">
        <v>67</v>
      </c>
      <c r="D36" s="76">
        <f>'[6]i-e'!$D$38</f>
        <v>7492221.53</v>
      </c>
      <c r="E36" s="76">
        <f>'[6]i-e'!$E$38</f>
        <v>1389698.21</v>
      </c>
      <c r="F36" s="76">
        <f>+D36+E36</f>
        <v>8881919.74</v>
      </c>
    </row>
    <row r="37" spans="2:6" ht="13.5" thickBot="1">
      <c r="B37" s="31"/>
      <c r="C37" s="33" t="s">
        <v>68</v>
      </c>
      <c r="D37" s="75">
        <f>SUM(D32:D36)</f>
        <v>43728150.82</v>
      </c>
      <c r="E37" s="75">
        <f>SUM(E32:E36)</f>
        <v>15810432.55</v>
      </c>
      <c r="F37" s="75">
        <f>SUM(F32:F36)</f>
        <v>59538583.37</v>
      </c>
    </row>
    <row r="38" spans="2:6" ht="12.75">
      <c r="B38" s="31"/>
      <c r="C38" s="40"/>
      <c r="D38" s="30"/>
      <c r="E38" s="30"/>
      <c r="F38" s="30"/>
    </row>
    <row r="39" spans="2:6" ht="12.75">
      <c r="B39" s="31">
        <v>58</v>
      </c>
      <c r="C39" s="40" t="s">
        <v>69</v>
      </c>
      <c r="D39" s="69">
        <v>0</v>
      </c>
      <c r="E39" s="69">
        <v>0</v>
      </c>
      <c r="F39" s="68">
        <f>+D39+E39</f>
        <v>0</v>
      </c>
    </row>
    <row r="40" spans="2:6" ht="13.5" thickBot="1">
      <c r="B40" s="42">
        <v>59</v>
      </c>
      <c r="C40" s="6" t="s">
        <v>70</v>
      </c>
      <c r="D40" s="76">
        <f>+'[1]i-e'!$D$39+'[2]i-e'!$D$39+'[3]i-e'!$D$39+'[4]i-e'!$D$39</f>
        <v>0</v>
      </c>
      <c r="E40" s="76">
        <f>+'[1]i-e'!$E$39+'[2]i-e'!$E$39+'[3]i-e'!$E$39+'[4]i-e'!$E$39</f>
        <v>0</v>
      </c>
      <c r="F40" s="76">
        <f>+D40+E40</f>
        <v>0</v>
      </c>
    </row>
    <row r="41" spans="2:8" ht="13.5" thickBot="1">
      <c r="B41" s="36"/>
      <c r="C41" s="35" t="s">
        <v>71</v>
      </c>
      <c r="D41" s="71">
        <f>+D30+D37+D39+D40</f>
        <v>111428464.47</v>
      </c>
      <c r="E41" s="71">
        <f>+E30+E37+E39+E40</f>
        <v>30300572.95</v>
      </c>
      <c r="F41" s="71">
        <f>+F30+F37+F39+F40</f>
        <v>141729037.42000002</v>
      </c>
      <c r="H41" s="189"/>
    </row>
    <row r="42" spans="2:6" ht="13.5" thickBot="1">
      <c r="B42" s="36"/>
      <c r="C42" s="18"/>
      <c r="D42" s="43"/>
      <c r="E42" s="43"/>
      <c r="F42" s="41"/>
    </row>
    <row r="43" spans="2:6" ht="13.5" thickBot="1">
      <c r="B43" s="27"/>
      <c r="C43" s="35" t="s">
        <v>72</v>
      </c>
      <c r="D43" s="71">
        <f>+D23-D41</f>
        <v>20607443.620000005</v>
      </c>
      <c r="E43" s="71">
        <f>+E23-E41</f>
        <v>-20947664.39</v>
      </c>
      <c r="F43" s="71">
        <f>+F23-F41</f>
        <v>-340220.7700000107</v>
      </c>
    </row>
    <row r="44" spans="2:6" ht="13.5" thickBot="1">
      <c r="B44" s="36"/>
      <c r="C44" s="18"/>
      <c r="D44" s="43"/>
      <c r="E44" s="43"/>
      <c r="F44" s="41"/>
    </row>
    <row r="47" spans="1:7" ht="12.75">
      <c r="A47" s="56"/>
      <c r="B47" s="56"/>
      <c r="C47" s="56"/>
      <c r="D47" s="56"/>
      <c r="E47" s="56"/>
      <c r="F47" s="56"/>
      <c r="G47" s="56"/>
    </row>
    <row r="48" spans="1:7" ht="12.75">
      <c r="A48" s="56"/>
      <c r="B48" s="55"/>
      <c r="C48" s="55"/>
      <c r="D48" s="55"/>
      <c r="E48" s="55"/>
      <c r="F48" s="55"/>
      <c r="G48" s="55"/>
    </row>
    <row r="49" spans="1:7" ht="12.75">
      <c r="A49" s="56"/>
      <c r="B49" s="56"/>
      <c r="C49" s="56"/>
      <c r="D49" s="56"/>
      <c r="E49" s="56"/>
      <c r="F49" s="56"/>
      <c r="G49" s="56"/>
    </row>
    <row r="54" ht="12.75">
      <c r="B54" s="109"/>
    </row>
  </sheetData>
  <sheetProtection/>
  <mergeCells count="4">
    <mergeCell ref="B7:B8"/>
    <mergeCell ref="C7:C8"/>
    <mergeCell ref="D7:D8"/>
    <mergeCell ref="E7:E8"/>
  </mergeCells>
  <printOptions/>
  <pageMargins left="0.7874015748031497" right="0.7874015748031497" top="0.984251968503937" bottom="0.5905511811023623" header="0" footer="0.7874015748031497"/>
  <pageSetup horizontalDpi="600" verticalDpi="600" orientation="portrait" r:id="rId2"/>
  <headerFooter alignWithMargins="0">
    <oddFooter>&amp;R&amp;"Arial Narrow,Normal"&amp;9 3/22</oddFooter>
  </headerFooter>
  <ignoredErrors>
    <ignoredError sqref="F18 F15 F20:F21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55"/>
  <sheetViews>
    <sheetView zoomScalePageLayoutView="0" workbookViewId="0" topLeftCell="A14">
      <selection activeCell="B4" sqref="B4"/>
    </sheetView>
  </sheetViews>
  <sheetFormatPr defaultColWidth="11.421875" defaultRowHeight="12.75"/>
  <cols>
    <col min="1" max="1" width="5.8515625" style="0" customWidth="1"/>
    <col min="3" max="3" width="34.57421875" style="0" customWidth="1"/>
    <col min="4" max="4" width="12.7109375" style="0" customWidth="1"/>
    <col min="5" max="5" width="12.57421875" style="0" bestFit="1" customWidth="1"/>
    <col min="6" max="6" width="13.57421875" style="0" customWidth="1"/>
    <col min="7" max="7" width="11.421875" style="145" customWidth="1"/>
  </cols>
  <sheetData>
    <row r="1" spans="2:7" ht="13.5">
      <c r="B1" s="20" t="s">
        <v>30</v>
      </c>
      <c r="C1" s="19"/>
      <c r="G1" s="144" t="s">
        <v>170</v>
      </c>
    </row>
    <row r="2" spans="2:3" ht="12.75">
      <c r="B2" s="21" t="s">
        <v>193</v>
      </c>
      <c r="C2" s="23"/>
    </row>
    <row r="3" spans="2:3" ht="12.75">
      <c r="B3" s="21" t="s">
        <v>854</v>
      </c>
      <c r="C3" s="23"/>
    </row>
    <row r="4" ht="12.75">
      <c r="B4" s="22" t="str">
        <f>+esf!B4</f>
        <v>Consolidado</v>
      </c>
    </row>
    <row r="6" ht="13.5" thickBot="1"/>
    <row r="7" spans="2:7" ht="13.5" thickBot="1">
      <c r="B7" s="438" t="s">
        <v>39</v>
      </c>
      <c r="C7" s="438" t="s">
        <v>40</v>
      </c>
      <c r="D7" s="440" t="s">
        <v>187</v>
      </c>
      <c r="E7" s="440" t="s">
        <v>73</v>
      </c>
      <c r="F7" s="429" t="s">
        <v>38</v>
      </c>
      <c r="G7" s="431"/>
    </row>
    <row r="8" spans="2:7" ht="13.5" thickBot="1">
      <c r="B8" s="439"/>
      <c r="C8" s="439"/>
      <c r="D8" s="441"/>
      <c r="E8" s="441"/>
      <c r="F8" s="45" t="s">
        <v>35</v>
      </c>
      <c r="G8" s="150" t="s">
        <v>36</v>
      </c>
    </row>
    <row r="9" spans="2:7" ht="13.5" thickBot="1">
      <c r="B9" s="27">
        <v>4</v>
      </c>
      <c r="C9" s="28" t="s">
        <v>45</v>
      </c>
      <c r="D9" s="29"/>
      <c r="E9" s="46"/>
      <c r="F9" s="30"/>
      <c r="G9" s="151"/>
    </row>
    <row r="10" spans="2:7" ht="12.75">
      <c r="B10" s="31">
        <v>411</v>
      </c>
      <c r="C10" s="30" t="s">
        <v>46</v>
      </c>
      <c r="D10" s="69">
        <v>1190683.21</v>
      </c>
      <c r="E10" s="69">
        <f>'[6]i-e'!$F$10</f>
        <v>1590708.5799999998</v>
      </c>
      <c r="F10" s="69">
        <f>+E10-D10</f>
        <v>400025.3699999999</v>
      </c>
      <c r="G10" s="301">
        <f>F10/D10</f>
        <v>0.3359628880632321</v>
      </c>
    </row>
    <row r="11" spans="2:7" ht="12.75">
      <c r="B11" s="31">
        <v>412</v>
      </c>
      <c r="C11" s="30" t="s">
        <v>47</v>
      </c>
      <c r="D11" s="68">
        <v>807628.07</v>
      </c>
      <c r="E11" s="68">
        <f>'[6]i-e'!$F$11</f>
        <v>1434058.85</v>
      </c>
      <c r="F11" s="68">
        <f aca="true" t="shared" si="0" ref="F11:F19">+E11-D11</f>
        <v>626430.7800000001</v>
      </c>
      <c r="G11" s="301">
        <f>F11/D11</f>
        <v>0.7756426544213603</v>
      </c>
    </row>
    <row r="12" spans="2:7" ht="25.5">
      <c r="B12" s="31">
        <v>413</v>
      </c>
      <c r="C12" s="30" t="s">
        <v>48</v>
      </c>
      <c r="D12" s="68">
        <f>'[5]i-ec'!$D$12</f>
        <v>0</v>
      </c>
      <c r="E12" s="68">
        <v>0</v>
      </c>
      <c r="F12" s="68">
        <f t="shared" si="0"/>
        <v>0</v>
      </c>
      <c r="G12" s="301">
        <v>0</v>
      </c>
    </row>
    <row r="13" spans="2:7" ht="12.75">
      <c r="B13" s="31">
        <v>414</v>
      </c>
      <c r="C13" s="30" t="s">
        <v>49</v>
      </c>
      <c r="D13" s="89">
        <v>104664.29</v>
      </c>
      <c r="E13" s="89">
        <f>'[6]i-e'!$F$13</f>
        <v>224075.5</v>
      </c>
      <c r="F13" s="68">
        <f t="shared" si="0"/>
        <v>119411.21</v>
      </c>
      <c r="G13" s="301">
        <f aca="true" t="shared" si="1" ref="G13:G22">F13/D13</f>
        <v>1.1408973394841737</v>
      </c>
    </row>
    <row r="14" spans="2:7" ht="13.5" thickBot="1">
      <c r="B14" s="31">
        <v>415</v>
      </c>
      <c r="C14" s="30" t="s">
        <v>50</v>
      </c>
      <c r="D14" s="68">
        <v>139685.21</v>
      </c>
      <c r="E14" s="68">
        <f>'[6]i-e'!$F$14</f>
        <v>969447.73</v>
      </c>
      <c r="F14" s="68">
        <f t="shared" si="0"/>
        <v>829762.52</v>
      </c>
      <c r="G14" s="301">
        <f t="shared" si="1"/>
        <v>5.9402317539559135</v>
      </c>
    </row>
    <row r="15" spans="2:7" ht="13.5" thickBot="1">
      <c r="B15" s="32"/>
      <c r="C15" s="33" t="s">
        <v>51</v>
      </c>
      <c r="D15" s="363">
        <f>SUM(D10:D14)</f>
        <v>2242660.78</v>
      </c>
      <c r="E15" s="364">
        <f>SUM(E10:E14)</f>
        <v>4218290.66</v>
      </c>
      <c r="F15" s="364">
        <f>SUM(F10:F14)</f>
        <v>1975629.8800000001</v>
      </c>
      <c r="G15" s="365">
        <f t="shared" si="1"/>
        <v>0.8809312124324038</v>
      </c>
    </row>
    <row r="16" spans="2:7" ht="12.75">
      <c r="B16" s="31">
        <v>416</v>
      </c>
      <c r="C16" s="30" t="s">
        <v>52</v>
      </c>
      <c r="D16" s="68">
        <v>36523611</v>
      </c>
      <c r="E16" s="68">
        <f>'[6]i-e'!$F$16</f>
        <v>72584561</v>
      </c>
      <c r="F16" s="68">
        <f t="shared" si="0"/>
        <v>36060950</v>
      </c>
      <c r="G16" s="301">
        <f t="shared" si="1"/>
        <v>0.9873325504425069</v>
      </c>
    </row>
    <row r="17" spans="2:7" ht="13.5" thickBot="1">
      <c r="B17" s="31">
        <v>417</v>
      </c>
      <c r="C17" s="30" t="s">
        <v>53</v>
      </c>
      <c r="D17" s="68">
        <v>26594262</v>
      </c>
      <c r="E17" s="68">
        <f>'[3]i-e'!$F$17+'[2]i-e'!$F$17</f>
        <v>46552491</v>
      </c>
      <c r="F17" s="68">
        <f t="shared" si="0"/>
        <v>19958229</v>
      </c>
      <c r="G17" s="301">
        <f t="shared" si="1"/>
        <v>0.7504712482715257</v>
      </c>
    </row>
    <row r="18" spans="2:7" ht="13.5" thickBot="1">
      <c r="B18" s="32"/>
      <c r="C18" s="33" t="s">
        <v>742</v>
      </c>
      <c r="D18" s="363">
        <f>SUM(D16:D17)</f>
        <v>63117873</v>
      </c>
      <c r="E18" s="364">
        <f>SUM(E16:E17)</f>
        <v>119137052</v>
      </c>
      <c r="F18" s="364">
        <f>SUM(F16:F17)</f>
        <v>56019179</v>
      </c>
      <c r="G18" s="365">
        <f t="shared" si="1"/>
        <v>0.8875327436968606</v>
      </c>
    </row>
    <row r="19" spans="2:7" ht="13.5" thickBot="1">
      <c r="B19" s="31">
        <v>419</v>
      </c>
      <c r="C19" s="30" t="s">
        <v>55</v>
      </c>
      <c r="D19" s="68">
        <v>1370009.6</v>
      </c>
      <c r="E19" s="68">
        <v>0</v>
      </c>
      <c r="F19" s="68">
        <f t="shared" si="0"/>
        <v>-1370009.6</v>
      </c>
      <c r="G19" s="301">
        <f t="shared" si="1"/>
        <v>-1</v>
      </c>
    </row>
    <row r="20" spans="2:7" ht="13.5" thickBot="1">
      <c r="B20" s="32"/>
      <c r="C20" s="33" t="s">
        <v>56</v>
      </c>
      <c r="D20" s="363">
        <f>SUM(D19)</f>
        <v>1370009.6</v>
      </c>
      <c r="E20" s="364">
        <f>SUM(E19)</f>
        <v>0</v>
      </c>
      <c r="F20" s="364">
        <f>SUM(F19)</f>
        <v>-1370009.6</v>
      </c>
      <c r="G20" s="365">
        <f t="shared" si="1"/>
        <v>-1</v>
      </c>
    </row>
    <row r="21" spans="2:7" ht="13.5" thickBot="1">
      <c r="B21" s="31">
        <v>418</v>
      </c>
      <c r="C21" s="30" t="s">
        <v>57</v>
      </c>
      <c r="D21" s="68">
        <v>2887786.19</v>
      </c>
      <c r="E21" s="68">
        <f>'[4]i-e'!$F$21</f>
        <v>16136447.879999999</v>
      </c>
      <c r="F21" s="68">
        <f>+E21-D21</f>
        <v>13248661.69</v>
      </c>
      <c r="G21" s="301">
        <f t="shared" si="1"/>
        <v>4.587826389598463</v>
      </c>
    </row>
    <row r="22" spans="2:7" ht="13.5" thickBot="1">
      <c r="B22" s="34"/>
      <c r="C22" s="35" t="s">
        <v>58</v>
      </c>
      <c r="D22" s="366">
        <f>SUM(D21)</f>
        <v>2887786.19</v>
      </c>
      <c r="E22" s="367">
        <f>SUM(E21)</f>
        <v>16136447.879999999</v>
      </c>
      <c r="F22" s="367">
        <f>SUM(F21)</f>
        <v>13248661.69</v>
      </c>
      <c r="G22" s="368">
        <f t="shared" si="1"/>
        <v>4.587826389598463</v>
      </c>
    </row>
    <row r="23" spans="2:7" ht="13.5" thickBot="1">
      <c r="B23" s="36"/>
      <c r="C23" s="35" t="s">
        <v>59</v>
      </c>
      <c r="D23" s="71">
        <f>+D15+D18+D20+D22</f>
        <v>69618329.57000001</v>
      </c>
      <c r="E23" s="71">
        <f>+E15+E18+E20+E22</f>
        <v>139491790.54</v>
      </c>
      <c r="F23" s="71">
        <f>+F15+F18+F20+F22</f>
        <v>69873460.97</v>
      </c>
      <c r="G23" s="302">
        <f>F23/D23</f>
        <v>1.0036647159099596</v>
      </c>
    </row>
    <row r="24" spans="2:7" ht="13.5">
      <c r="B24" s="37"/>
      <c r="C24" s="38"/>
      <c r="D24" s="39"/>
      <c r="E24" s="39"/>
      <c r="F24" s="39"/>
      <c r="G24" s="303"/>
    </row>
    <row r="25" spans="2:7" ht="13.5" thickBot="1">
      <c r="B25" s="27">
        <v>5</v>
      </c>
      <c r="C25" s="28" t="s">
        <v>60</v>
      </c>
      <c r="D25" s="30"/>
      <c r="E25" s="30"/>
      <c r="F25" s="30"/>
      <c r="G25" s="304"/>
    </row>
    <row r="26" spans="2:7" ht="12.75">
      <c r="B26" s="31"/>
      <c r="C26" s="33"/>
      <c r="D26" s="30"/>
      <c r="E26" s="30"/>
      <c r="F26" s="30"/>
      <c r="G26" s="304"/>
    </row>
    <row r="27" spans="2:7" ht="12.75">
      <c r="B27" s="31">
        <v>51</v>
      </c>
      <c r="C27" s="40" t="s">
        <v>61</v>
      </c>
      <c r="D27" s="69">
        <f>'[3]i-ec'!$D$27+'[6]i-ec'!$D$29</f>
        <v>25780673.68</v>
      </c>
      <c r="E27" s="69">
        <f>'[3]i-ec'!$E$27+'[6]i-ec'!$E$29</f>
        <v>64720355.47</v>
      </c>
      <c r="F27" s="68">
        <f>+E27-D27</f>
        <v>38939681.79</v>
      </c>
      <c r="G27" s="301">
        <f>F27/D27</f>
        <v>1.5104214216174043</v>
      </c>
    </row>
    <row r="28" spans="2:7" ht="12.75">
      <c r="B28" s="31">
        <v>52</v>
      </c>
      <c r="C28" s="40" t="s">
        <v>62</v>
      </c>
      <c r="D28" s="69">
        <f>'[3]i-ec'!$D$28+'[6]i-ec'!$D$30</f>
        <v>6327138.35</v>
      </c>
      <c r="E28" s="68">
        <f>'[3]i-ec'!$E$28+'[6]i-ec'!$E$30</f>
        <v>11414064.899999999</v>
      </c>
      <c r="F28" s="68">
        <f>+E28-D28</f>
        <v>5086926.549999999</v>
      </c>
      <c r="G28" s="301">
        <f>F28/D28</f>
        <v>0.8039853514503913</v>
      </c>
    </row>
    <row r="29" spans="2:7" ht="13.5" thickBot="1">
      <c r="B29" s="31">
        <v>53</v>
      </c>
      <c r="C29" s="40" t="s">
        <v>63</v>
      </c>
      <c r="D29" s="69">
        <f>'[3]i-ec'!$D$29+'[6]i-e'!$D$31</f>
        <v>4553454.86</v>
      </c>
      <c r="E29" s="337">
        <f>'[3]i-ec'!$E$29+'[6]i-ec'!$E$31</f>
        <v>6056033.680000001</v>
      </c>
      <c r="F29" s="337">
        <f>+E29-D29</f>
        <v>1502578.8200000003</v>
      </c>
      <c r="G29" s="301">
        <f>F29/D29</f>
        <v>0.3299865412523273</v>
      </c>
    </row>
    <row r="30" spans="2:7" ht="13.5" thickBot="1">
      <c r="B30" s="31"/>
      <c r="C30" s="33" t="s">
        <v>64</v>
      </c>
      <c r="D30" s="360">
        <f>SUM(D27:D29)</f>
        <v>36661266.89</v>
      </c>
      <c r="E30" s="361">
        <f>SUM(E27:E29)</f>
        <v>82190454.05000001</v>
      </c>
      <c r="F30" s="361">
        <f>SUM(F27:F29)</f>
        <v>45529187.16</v>
      </c>
      <c r="G30" s="362">
        <f>F30/D30</f>
        <v>1.2418879930311104</v>
      </c>
    </row>
    <row r="31" spans="2:7" ht="12.75">
      <c r="B31" s="31"/>
      <c r="C31" s="40"/>
      <c r="D31" s="30"/>
      <c r="E31" s="30"/>
      <c r="F31" s="30"/>
      <c r="G31" s="304"/>
    </row>
    <row r="32" spans="2:7" ht="12.75">
      <c r="B32" s="31">
        <v>54</v>
      </c>
      <c r="C32" s="40" t="s">
        <v>65</v>
      </c>
      <c r="D32" s="69">
        <f>'[3]i-ec'!$D$32+'[6]i-ec'!$D$34</f>
        <v>372446.49</v>
      </c>
      <c r="E32" s="69">
        <f>'[3]i-ec'!$E$32+'[6]i-ec'!$E$34</f>
        <v>1012563.6000000001</v>
      </c>
      <c r="F32" s="69">
        <f aca="true" t="shared" si="2" ref="F32:F37">+E32-D32</f>
        <v>640117.1100000001</v>
      </c>
      <c r="G32" s="301">
        <f>F32/D32</f>
        <v>1.7186820850426061</v>
      </c>
    </row>
    <row r="33" spans="2:7" ht="12.75">
      <c r="B33" s="31">
        <v>55</v>
      </c>
      <c r="C33" s="40" t="s">
        <v>195</v>
      </c>
      <c r="D33" s="69">
        <f>'[6]i-ec'!$D$35</f>
        <v>2001681.54</v>
      </c>
      <c r="E33" s="68">
        <f>'[6]i-ec'!$E$35</f>
        <v>3976549.44</v>
      </c>
      <c r="F33" s="68">
        <f t="shared" si="2"/>
        <v>1974867.9</v>
      </c>
      <c r="G33" s="301">
        <f>F33/D33</f>
        <v>0.9866044425828095</v>
      </c>
    </row>
    <row r="34" spans="2:7" ht="12.75">
      <c r="B34" s="31">
        <v>56</v>
      </c>
      <c r="C34" s="40" t="s">
        <v>66</v>
      </c>
      <c r="D34" s="68">
        <f>'[3]i-ec'!$D$34+'[6]i-ec'!$D$36+'[2]i-ec'!$D$34</f>
        <v>5049101.66</v>
      </c>
      <c r="E34" s="68">
        <f>'[3]i-ec'!$E$34+'[6]i-ec'!$E$36+'[2]i-ec'!$E$34</f>
        <v>22176226.23</v>
      </c>
      <c r="F34" s="68">
        <f t="shared" si="2"/>
        <v>17127124.57</v>
      </c>
      <c r="G34" s="301">
        <f>F34/D34</f>
        <v>3.392113235842433</v>
      </c>
    </row>
    <row r="35" spans="2:7" ht="12.75">
      <c r="B35" s="110" t="s">
        <v>188</v>
      </c>
      <c r="C35" s="111" t="s">
        <v>189</v>
      </c>
      <c r="D35" s="89">
        <f>'[4]i-ec'!$D$34</f>
        <v>176927.12</v>
      </c>
      <c r="E35" s="89">
        <f>'[4]i-ec'!$E$34</f>
        <v>14625008.850000001</v>
      </c>
      <c r="F35" s="89">
        <f t="shared" si="2"/>
        <v>14448081.730000002</v>
      </c>
      <c r="G35" s="306">
        <v>0</v>
      </c>
    </row>
    <row r="36" spans="2:7" ht="12.75">
      <c r="B36" s="110" t="s">
        <v>188</v>
      </c>
      <c r="C36" s="111" t="s">
        <v>558</v>
      </c>
      <c r="D36" s="89">
        <f>'[6]i-ec'!$D$37</f>
        <v>0</v>
      </c>
      <c r="E36" s="89">
        <v>0</v>
      </c>
      <c r="F36" s="89">
        <f t="shared" si="2"/>
        <v>0</v>
      </c>
      <c r="G36" s="306">
        <v>0</v>
      </c>
    </row>
    <row r="37" spans="2:7" ht="13.5" thickBot="1">
      <c r="B37" s="31">
        <v>57</v>
      </c>
      <c r="C37" s="40" t="s">
        <v>67</v>
      </c>
      <c r="D37" s="89">
        <f>'[6]i-ec'!$D$38</f>
        <v>4127286.25</v>
      </c>
      <c r="E37" s="69">
        <f>'[6]i-ec'!$E$38</f>
        <v>8881919.74</v>
      </c>
      <c r="F37" s="337">
        <f t="shared" si="2"/>
        <v>4754633.49</v>
      </c>
      <c r="G37" s="301">
        <f>F37/D37</f>
        <v>1.1519999345817122</v>
      </c>
    </row>
    <row r="38" spans="2:7" ht="13.5" thickBot="1">
      <c r="B38" s="31"/>
      <c r="C38" s="33" t="s">
        <v>68</v>
      </c>
      <c r="D38" s="360">
        <f>SUM(D32:D37)</f>
        <v>11727443.06</v>
      </c>
      <c r="E38" s="361">
        <f>SUM(E32:E37)</f>
        <v>50672267.86000001</v>
      </c>
      <c r="F38" s="361">
        <f>SUM(F32:F37)</f>
        <v>38944824.800000004</v>
      </c>
      <c r="G38" s="362">
        <f>F38/D38</f>
        <v>3.320828299975562</v>
      </c>
    </row>
    <row r="39" spans="2:7" ht="12.75">
      <c r="B39" s="31"/>
      <c r="C39" s="40"/>
      <c r="D39" s="30"/>
      <c r="E39" s="30"/>
      <c r="F39" s="30"/>
      <c r="G39" s="304"/>
    </row>
    <row r="40" spans="2:7" ht="12.75">
      <c r="B40" s="31">
        <v>58</v>
      </c>
      <c r="C40" s="40" t="s">
        <v>69</v>
      </c>
      <c r="D40" s="69">
        <v>0</v>
      </c>
      <c r="E40" s="68">
        <v>0</v>
      </c>
      <c r="F40" s="68">
        <f>+E40-D40</f>
        <v>0</v>
      </c>
      <c r="G40" s="301">
        <v>0</v>
      </c>
    </row>
    <row r="41" spans="2:7" ht="13.5" thickBot="1">
      <c r="B41" s="42">
        <v>59</v>
      </c>
      <c r="C41" s="6" t="s">
        <v>70</v>
      </c>
      <c r="D41" s="76">
        <f>+'[1]i-ec'!$D$39+'[2]i-ec'!$D$39+'[3]i-ec'!$D$39+'[4]i-ec'!$D$39</f>
        <v>0</v>
      </c>
      <c r="E41" s="77">
        <f>+eae!E22</f>
        <v>0</v>
      </c>
      <c r="F41" s="76">
        <f>+E41-D41</f>
        <v>0</v>
      </c>
      <c r="G41" s="305">
        <v>0</v>
      </c>
    </row>
    <row r="42" spans="2:7" ht="13.5" thickBot="1">
      <c r="B42" s="36"/>
      <c r="C42" s="35" t="s">
        <v>71</v>
      </c>
      <c r="D42" s="71">
        <f>+D30+D38+D40+D41</f>
        <v>48388709.95</v>
      </c>
      <c r="E42" s="71">
        <f>+E30+E38+E40+E41</f>
        <v>132862721.91000003</v>
      </c>
      <c r="F42" s="71">
        <f>+F30+F38+F40+F41</f>
        <v>84474011.96000001</v>
      </c>
      <c r="G42" s="302">
        <f>F42/D42</f>
        <v>1.7457380460708067</v>
      </c>
    </row>
    <row r="43" spans="2:7" ht="13.5" thickBot="1">
      <c r="B43" s="36"/>
      <c r="C43" s="18"/>
      <c r="D43" s="43"/>
      <c r="E43" s="43"/>
      <c r="F43" s="41"/>
      <c r="G43" s="307"/>
    </row>
    <row r="44" spans="2:7" ht="13.5" thickBot="1">
      <c r="B44" s="36"/>
      <c r="C44" s="49" t="s">
        <v>72</v>
      </c>
      <c r="D44" s="71">
        <f>+D23-D42</f>
        <v>21229619.620000005</v>
      </c>
      <c r="E44" s="71">
        <f>+E23-E42</f>
        <v>6629068.629999965</v>
      </c>
      <c r="F44" s="71">
        <f>+F23-F42</f>
        <v>-14600550.99000001</v>
      </c>
      <c r="G44" s="302">
        <f>F44/D44</f>
        <v>-0.6877443520582498</v>
      </c>
    </row>
    <row r="45" spans="2:7" ht="13.5" thickBot="1">
      <c r="B45" s="36"/>
      <c r="C45" s="18"/>
      <c r="D45" s="43"/>
      <c r="E45" s="43"/>
      <c r="F45" s="41"/>
      <c r="G45" s="153"/>
    </row>
    <row r="49" spans="2:7" ht="12.75">
      <c r="B49" s="56"/>
      <c r="C49" s="56"/>
      <c r="D49" s="56"/>
      <c r="E49" s="56"/>
      <c r="F49" s="56"/>
      <c r="G49" s="154"/>
    </row>
    <row r="50" spans="2:7" ht="12.75">
      <c r="B50" s="55"/>
      <c r="C50" s="55"/>
      <c r="D50" s="55"/>
      <c r="E50" s="55"/>
      <c r="F50" s="55"/>
      <c r="G50" s="155"/>
    </row>
    <row r="51" spans="2:7" ht="12.75">
      <c r="B51" s="56"/>
      <c r="C51" s="56"/>
      <c r="D51" s="56"/>
      <c r="E51" s="56"/>
      <c r="F51" s="56"/>
      <c r="G51" s="154"/>
    </row>
    <row r="52" spans="2:7" ht="12.75">
      <c r="B52" s="56"/>
      <c r="C52" s="56"/>
      <c r="D52" s="56"/>
      <c r="E52" s="56"/>
      <c r="F52" s="56"/>
      <c r="G52" s="154"/>
    </row>
    <row r="53" spans="2:7" ht="12.75">
      <c r="B53" s="56"/>
      <c r="C53" s="56"/>
      <c r="D53" s="56"/>
      <c r="E53" s="56"/>
      <c r="F53" s="56"/>
      <c r="G53" s="154"/>
    </row>
    <row r="55" ht="12.75">
      <c r="B55" s="109"/>
    </row>
  </sheetData>
  <sheetProtection/>
  <mergeCells count="5">
    <mergeCell ref="F7:G7"/>
    <mergeCell ref="B7:B8"/>
    <mergeCell ref="C7:C8"/>
    <mergeCell ref="D7:D8"/>
    <mergeCell ref="E7:E8"/>
  </mergeCells>
  <printOptions/>
  <pageMargins left="0.7874015748031497" right="0.3937007874015748" top="0.984251968503937" bottom="0.5905511811023623" header="0" footer="0.7874015748031497"/>
  <pageSetup horizontalDpi="600" verticalDpi="600" orientation="portrait" scale="90" r:id="rId2"/>
  <headerFooter alignWithMargins="0">
    <oddFooter>&amp;R&amp;"Arial Narrow,Normal"&amp;9 4/22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49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5.8515625" style="0" customWidth="1"/>
    <col min="2" max="2" width="77.00390625" style="0" customWidth="1"/>
    <col min="3" max="3" width="13.28125" style="0" customWidth="1"/>
  </cols>
  <sheetData>
    <row r="1" spans="2:3" ht="13.5">
      <c r="B1" s="20" t="s">
        <v>30</v>
      </c>
      <c r="C1" s="97" t="s">
        <v>171</v>
      </c>
    </row>
    <row r="2" ht="12.75">
      <c r="B2" s="21" t="s">
        <v>193</v>
      </c>
    </row>
    <row r="3" ht="12.75">
      <c r="B3" s="21" t="s">
        <v>855</v>
      </c>
    </row>
    <row r="4" ht="12.75">
      <c r="B4" s="22" t="str">
        <f>+esf!B4</f>
        <v>Consolidado</v>
      </c>
    </row>
    <row r="6" ht="13.5" thickBot="1"/>
    <row r="7" spans="2:3" ht="13.5" thickBot="1">
      <c r="B7" s="1" t="s">
        <v>40</v>
      </c>
      <c r="C7" s="15"/>
    </row>
    <row r="8" spans="2:3" ht="25.5">
      <c r="B8" s="31" t="s">
        <v>148</v>
      </c>
      <c r="C8" s="69">
        <f>esfc!D10+esfc!D11</f>
        <v>22557823.150000002</v>
      </c>
    </row>
    <row r="9" spans="2:3" ht="12.75">
      <c r="B9" s="31"/>
      <c r="C9" s="30"/>
    </row>
    <row r="10" spans="2:3" ht="12.75">
      <c r="B10" s="32" t="s">
        <v>74</v>
      </c>
      <c r="C10" s="70">
        <f>SUM(C11:C15)</f>
        <v>12254042.260000002</v>
      </c>
    </row>
    <row r="11" spans="2:3" ht="12.75">
      <c r="B11" s="50" t="s">
        <v>75</v>
      </c>
      <c r="C11" s="68">
        <f>'[6]eoar'!$C$11</f>
        <v>9123942.490000002</v>
      </c>
    </row>
    <row r="12" spans="2:4" ht="12.75">
      <c r="B12" s="50" t="s">
        <v>76</v>
      </c>
      <c r="C12" s="68">
        <f>'[5]eoar'!$C$12+'[2]eoar'!$C$12+'[3]eoar'!$C$12+'[4]eoar'!$C$12</f>
        <v>0</v>
      </c>
      <c r="D12" s="84"/>
    </row>
    <row r="13" spans="2:4" ht="12.75">
      <c r="B13" s="50" t="s">
        <v>77</v>
      </c>
      <c r="C13" s="68">
        <f>'[5]eoar'!$C$13+'[2]eoar'!$C$13+'[3]eoar'!$C$13+'[4]eoar'!$C$13</f>
        <v>3130099.7700000005</v>
      </c>
      <c r="D13" s="83"/>
    </row>
    <row r="14" spans="2:5" ht="12.75">
      <c r="B14" s="50" t="s">
        <v>78</v>
      </c>
      <c r="C14" s="68">
        <f>'[5]eoar'!$C$14+'[2]eoar'!$C$14+'[3]eoar'!$C$14+'[4]eoar'!$C$14</f>
        <v>0</v>
      </c>
      <c r="D14" s="83"/>
      <c r="E14" s="56"/>
    </row>
    <row r="15" spans="2:4" ht="12.75">
      <c r="B15" s="50" t="s">
        <v>79</v>
      </c>
      <c r="C15" s="68">
        <f>'[5]eoar'!$C$15+'[2]eoar'!$C$15+'[3]eoar'!$C$15+'[4]eoar'!$C$15</f>
        <v>0</v>
      </c>
      <c r="D15" s="83"/>
    </row>
    <row r="16" spans="2:3" ht="13.5" thickBot="1">
      <c r="B16" s="42"/>
      <c r="C16" s="41"/>
    </row>
    <row r="17" spans="2:3" ht="13.5" thickBot="1">
      <c r="B17" s="51" t="s">
        <v>80</v>
      </c>
      <c r="C17" s="78">
        <f>+C8+C10</f>
        <v>34811865.410000004</v>
      </c>
    </row>
    <row r="18" spans="2:3" ht="12.75">
      <c r="B18" s="31"/>
      <c r="C18" s="30"/>
    </row>
    <row r="19" spans="2:3" ht="12.75">
      <c r="B19" s="32" t="s">
        <v>81</v>
      </c>
      <c r="C19" s="70"/>
    </row>
    <row r="20" spans="2:3" ht="12.75">
      <c r="B20" s="31" t="s">
        <v>82</v>
      </c>
      <c r="C20" s="68">
        <f>+'i-ec'!F42</f>
        <v>84474011.96000001</v>
      </c>
    </row>
    <row r="21" spans="2:4" ht="12.75">
      <c r="B21" s="31" t="s">
        <v>83</v>
      </c>
      <c r="C21" s="68">
        <f>'[5]eoar'!$C$21+'[2]eoar'!$C$21+'[3]eoar'!$C$21+'[4]eoar'!$C$21</f>
        <v>-3158730.1</v>
      </c>
      <c r="D21" s="83"/>
    </row>
    <row r="22" spans="2:4" ht="12.75">
      <c r="B22" s="31" t="s">
        <v>84</v>
      </c>
      <c r="C22" s="68">
        <f>'[5]eoar'!$C$22+'[2]eoar'!$C$22+'[3]eoar'!$C$22+'[4]eoar'!$C$22</f>
        <v>0</v>
      </c>
      <c r="D22" s="83"/>
    </row>
    <row r="23" spans="2:4" ht="12.75">
      <c r="B23" s="31" t="s">
        <v>85</v>
      </c>
      <c r="C23" s="68">
        <f>'[5]eoar'!$C$22+'[2]eoar'!$C$22+'[3]eoar'!$C$22+'[4]eoar'!$C$22</f>
        <v>0</v>
      </c>
      <c r="D23" s="83"/>
    </row>
    <row r="24" spans="2:4" ht="12.75">
      <c r="B24" s="31" t="s">
        <v>27</v>
      </c>
      <c r="C24" s="68">
        <v>0</v>
      </c>
      <c r="D24" s="83"/>
    </row>
    <row r="25" spans="2:3" ht="13.5" thickBot="1">
      <c r="B25" s="42"/>
      <c r="C25" s="41"/>
    </row>
    <row r="26" spans="2:3" ht="13.5" thickBot="1">
      <c r="B26" s="51" t="s">
        <v>86</v>
      </c>
      <c r="C26" s="78">
        <f>SUM(C20:C25)</f>
        <v>81315281.86000001</v>
      </c>
    </row>
    <row r="27" spans="2:3" ht="13.5" thickBot="1">
      <c r="B27" s="42"/>
      <c r="C27" s="41"/>
    </row>
    <row r="28" spans="2:3" ht="13.5" thickBot="1">
      <c r="B28" s="51" t="s">
        <v>149</v>
      </c>
      <c r="C28" s="75">
        <f>+C17-C26</f>
        <v>-46503416.45000001</v>
      </c>
    </row>
    <row r="29" spans="2:3" ht="13.5" thickBot="1">
      <c r="B29" s="442"/>
      <c r="C29" s="443"/>
    </row>
    <row r="30" spans="2:3" ht="13.5" thickBot="1">
      <c r="B30" s="444" t="s">
        <v>87</v>
      </c>
      <c r="C30" s="445"/>
    </row>
    <row r="31" spans="2:3" ht="12.75">
      <c r="B31" s="50" t="s">
        <v>75</v>
      </c>
      <c r="C31" s="69">
        <f>C11</f>
        <v>9123942.490000002</v>
      </c>
    </row>
    <row r="32" spans="2:4" ht="12.75">
      <c r="B32" s="31" t="s">
        <v>88</v>
      </c>
      <c r="C32" s="68">
        <v>0</v>
      </c>
      <c r="D32" s="83"/>
    </row>
    <row r="33" spans="2:3" ht="12.75">
      <c r="B33" s="31" t="s">
        <v>77</v>
      </c>
      <c r="C33" s="68">
        <f>'[5]eoar'!$C$33+'[2]eoar'!$C$33+'[3]eoar'!$C$33+'[4]eoar'!$C$33</f>
        <v>3130099.7700000005</v>
      </c>
    </row>
    <row r="34" spans="2:3" ht="12.75">
      <c r="B34" s="50" t="s">
        <v>78</v>
      </c>
      <c r="C34" s="68">
        <f>'[5]eoar'!$C$34+'[2]eoar'!$C$34+'[3]eoar'!$C$34+'[4]eoar'!$C$34</f>
        <v>0</v>
      </c>
    </row>
    <row r="35" spans="2:3" ht="13.5" thickBot="1">
      <c r="B35" s="53" t="s">
        <v>79</v>
      </c>
      <c r="C35" s="76">
        <f>'[5]eoar'!$C$35+'[2]eoar'!$C$35+'[3]eoar'!$C$35+'[4]eoar'!$C$35</f>
        <v>0</v>
      </c>
    </row>
    <row r="36" spans="2:3" ht="13.5" thickBot="1">
      <c r="B36" s="54" t="s">
        <v>89</v>
      </c>
      <c r="C36" s="79">
        <f>SUM(C31:C35)</f>
        <v>12254042.260000002</v>
      </c>
    </row>
    <row r="37" spans="2:3" ht="13.5" thickBot="1">
      <c r="B37" s="442"/>
      <c r="C37" s="443"/>
    </row>
    <row r="38" spans="2:3" ht="13.5" thickBot="1">
      <c r="B38" s="444" t="s">
        <v>90</v>
      </c>
      <c r="C38" s="445"/>
    </row>
    <row r="39" spans="2:3" ht="12.75">
      <c r="B39" s="31" t="s">
        <v>82</v>
      </c>
      <c r="C39" s="69">
        <f>C20</f>
        <v>84474011.96000001</v>
      </c>
    </row>
    <row r="40" spans="2:3" ht="12.75">
      <c r="B40" s="31" t="s">
        <v>91</v>
      </c>
      <c r="C40" s="68">
        <f>esfc!F16</f>
        <v>-10341810.040000001</v>
      </c>
    </row>
    <row r="41" spans="2:3" ht="12.75">
      <c r="B41" s="31" t="s">
        <v>92</v>
      </c>
      <c r="C41" s="68">
        <v>-40</v>
      </c>
    </row>
    <row r="42" spans="2:3" ht="12.75">
      <c r="B42" s="31" t="s">
        <v>85</v>
      </c>
      <c r="C42" s="68">
        <f>C23</f>
        <v>0</v>
      </c>
    </row>
    <row r="43" spans="2:3" ht="13.5" thickBot="1">
      <c r="B43" s="42" t="s">
        <v>27</v>
      </c>
      <c r="C43" s="76">
        <v>0</v>
      </c>
    </row>
    <row r="44" spans="2:4" ht="13.5" thickBot="1">
      <c r="B44" s="52" t="s">
        <v>89</v>
      </c>
      <c r="C44" s="79">
        <f>SUM(C39:C43)</f>
        <v>74132161.92</v>
      </c>
      <c r="D44" s="189"/>
    </row>
    <row r="49" spans="2:6" ht="12.75">
      <c r="B49" s="17"/>
      <c r="C49" s="17"/>
      <c r="D49" s="55"/>
      <c r="E49" s="56"/>
      <c r="F49" s="55"/>
    </row>
  </sheetData>
  <sheetProtection/>
  <mergeCells count="4">
    <mergeCell ref="B29:C29"/>
    <mergeCell ref="B30:C30"/>
    <mergeCell ref="B37:C37"/>
    <mergeCell ref="B38:C38"/>
  </mergeCells>
  <printOptions/>
  <pageMargins left="0.7874015748031497" right="0.7874015748031497" top="0.984251968503937" bottom="0.5905511811023623" header="0" footer="0.5905511811023623"/>
  <pageSetup horizontalDpi="600" verticalDpi="600" orientation="portrait" scale="85" r:id="rId2"/>
  <headerFooter alignWithMargins="0">
    <oddFooter>&amp;R&amp;"Arial Narrow,Normal"&amp;9 5/22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4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4.421875" style="0" customWidth="1"/>
    <col min="2" max="2" width="8.8515625" style="0" customWidth="1"/>
    <col min="3" max="3" width="31.8515625" style="0" bestFit="1" customWidth="1"/>
    <col min="4" max="4" width="11.57421875" style="0" customWidth="1"/>
    <col min="5" max="5" width="12.421875" style="0" customWidth="1"/>
  </cols>
  <sheetData>
    <row r="1" spans="2:8" ht="13.5">
      <c r="B1" s="20" t="s">
        <v>30</v>
      </c>
      <c r="H1" s="97" t="s">
        <v>172</v>
      </c>
    </row>
    <row r="2" ht="12.75">
      <c r="B2" s="21" t="s">
        <v>193</v>
      </c>
    </row>
    <row r="3" ht="12.75">
      <c r="B3" s="21" t="s">
        <v>856</v>
      </c>
    </row>
    <row r="4" ht="12.75">
      <c r="B4" s="22" t="str">
        <f>+esf!B4</f>
        <v>Consolidado</v>
      </c>
    </row>
    <row r="6" ht="13.5" thickBot="1"/>
    <row r="7" spans="2:8" ht="12.75">
      <c r="B7" s="438" t="s">
        <v>39</v>
      </c>
      <c r="C7" s="438" t="s">
        <v>40</v>
      </c>
      <c r="D7" s="438" t="s">
        <v>101</v>
      </c>
      <c r="E7" s="438" t="s">
        <v>26</v>
      </c>
      <c r="F7" s="101"/>
      <c r="G7" s="101"/>
      <c r="H7" s="101"/>
    </row>
    <row r="8" spans="2:8" ht="26.25" thickBot="1">
      <c r="B8" s="439"/>
      <c r="C8" s="439"/>
      <c r="D8" s="439"/>
      <c r="E8" s="439"/>
      <c r="F8" s="102" t="s">
        <v>102</v>
      </c>
      <c r="G8" s="102" t="s">
        <v>140</v>
      </c>
      <c r="H8" s="102" t="s">
        <v>89</v>
      </c>
    </row>
    <row r="9" spans="2:10" ht="13.5" thickBot="1">
      <c r="B9" s="27"/>
      <c r="C9" s="28" t="s">
        <v>741</v>
      </c>
      <c r="D9" s="107">
        <f>'[5]emp'!$D$9+'[2]emp'!$D$9+'[3]emp'!$D$9+'[4]emp'!$D$9</f>
        <v>19257167.04</v>
      </c>
      <c r="E9" s="107">
        <f>'[5]emp'!$E$9+'[2]emp'!$E$9+'[3]emp'!$E$9+'[4]emp'!$E$9</f>
        <v>11023470.98</v>
      </c>
      <c r="F9" s="107">
        <v>0</v>
      </c>
      <c r="G9" s="107">
        <f>'[5]emp'!$G$9+'[2]emp'!$G$9+'[3]emp'!$G$9+'[4]emp'!$G$9</f>
        <v>0</v>
      </c>
      <c r="H9" s="107">
        <f>SUM(D9:G9)</f>
        <v>30280638.02</v>
      </c>
      <c r="J9" s="85"/>
    </row>
    <row r="10" spans="2:10" ht="12.75">
      <c r="B10" s="31"/>
      <c r="C10" s="33"/>
      <c r="D10" s="30"/>
      <c r="E10" s="30"/>
      <c r="F10" s="30"/>
      <c r="G10" s="30"/>
      <c r="H10" s="48"/>
      <c r="J10" s="85"/>
    </row>
    <row r="11" spans="2:10" ht="12.75">
      <c r="B11" s="31"/>
      <c r="C11" s="40" t="s">
        <v>103</v>
      </c>
      <c r="D11" s="30"/>
      <c r="E11" s="30"/>
      <c r="F11" s="30"/>
      <c r="G11" s="30"/>
      <c r="H11" s="30"/>
      <c r="J11" s="86"/>
    </row>
    <row r="12" spans="2:8" ht="12.75">
      <c r="B12" s="31"/>
      <c r="C12" s="40" t="s">
        <v>104</v>
      </c>
      <c r="D12" s="89">
        <f>'[5]emp'!$D$12+'[2]emp'!$D$12+'[3]emp'!$D$12+'[4]emp'!$D$12</f>
        <v>0</v>
      </c>
      <c r="E12" s="89">
        <f>'[5]emp'!$E$12+'[2]emp'!$E$12+'[3]emp'!$E$12+'[4]emp'!$E$12</f>
        <v>0</v>
      </c>
      <c r="F12" s="89">
        <f>'[5]emp'!$F$12+'[2]emp'!$F$12+'[3]emp'!$F$12+'[4]emp'!$F$12</f>
        <v>-12600366.600000001</v>
      </c>
      <c r="G12" s="89">
        <f>'[5]emp'!$G$12+'[2]emp'!$G$12+'[3]emp'!$G$12+'[4]emp'!$G$12</f>
        <v>0</v>
      </c>
      <c r="H12" s="89">
        <f>'[5]emp'!$H$12+'[2]emp'!$H$12+'[3]emp'!$H$12+'[4]emp'!$H$12</f>
        <v>-12600366.600000001</v>
      </c>
    </row>
    <row r="13" spans="2:8" ht="12.75">
      <c r="B13" s="31"/>
      <c r="C13" s="40" t="s">
        <v>105</v>
      </c>
      <c r="D13" s="89">
        <f>'[5]emp'!$D$13+'[2]emp'!$D$13+'[3]emp'!$D$13+'[4]emp'!$D$13</f>
        <v>0</v>
      </c>
      <c r="E13" s="89">
        <f>'[5]emp'!$E$13+'[2]emp'!$E$13+'[3]emp'!$E$13+'[4]emp'!$E$13</f>
        <v>0</v>
      </c>
      <c r="F13" s="89">
        <f>'[5]emp'!$F$13+'[2]emp'!$F$13+'[3]emp'!$F$13+'[4]emp'!$F$13</f>
        <v>19378870.48</v>
      </c>
      <c r="G13" s="89">
        <f>'[5]emp'!$G$13+'[2]emp'!$G$13+'[3]emp'!$G$13+'[4]emp'!$G$13</f>
        <v>0</v>
      </c>
      <c r="H13" s="89">
        <f>'[5]emp'!$H$13+'[2]emp'!$H$13+'[3]emp'!$H$13+'[4]emp'!$H$13</f>
        <v>19378870.48</v>
      </c>
    </row>
    <row r="14" spans="2:8" ht="12.75">
      <c r="B14" s="31"/>
      <c r="C14" s="40" t="s">
        <v>106</v>
      </c>
      <c r="D14" s="89">
        <f>'[5]emp'!$D$14+'[2]emp'!$D$14+'[3]emp'!$D$14+'[4]emp'!$D$14</f>
        <v>0</v>
      </c>
      <c r="E14" s="89">
        <f>'[5]emp'!$E$14+'[2]emp'!$E$14+'[3]emp'!$E$14+'[4]emp'!$E$14</f>
        <v>0</v>
      </c>
      <c r="F14" s="89">
        <f>'[5]emp'!$F$14+'[2]emp'!$F$14+'[3]emp'!$F$14+'[4]emp'!$F$14</f>
        <v>0</v>
      </c>
      <c r="G14" s="89">
        <f>'[5]emp'!$G$14+'[2]emp'!$G$14+'[3]emp'!$G$14+'[4]emp'!$G$14</f>
        <v>0</v>
      </c>
      <c r="H14" s="89">
        <f>'[5]emp'!$H$14+'[2]emp'!$H$14+'[3]emp'!$H$14+'[4]emp'!$H$14</f>
        <v>0</v>
      </c>
    </row>
    <row r="15" spans="2:8" ht="12.75">
      <c r="B15" s="31"/>
      <c r="C15" s="40" t="s">
        <v>107</v>
      </c>
      <c r="D15" s="89">
        <f>'[5]emp'!$D$15+'[2]emp'!$D$15+'[3]emp'!$D$15+'[4]emp'!$D$15</f>
        <v>0</v>
      </c>
      <c r="E15" s="89">
        <f>'[5]emp'!$E$15+'[2]emp'!$E$16+'[3]emp'!$E$16+'[4]emp'!$E$16</f>
        <v>0</v>
      </c>
      <c r="F15" s="89">
        <f>'[5]emp'!$F$15+'[2]emp'!$F$15+'[3]emp'!$F$15+'[4]emp'!$F$15</f>
        <v>0</v>
      </c>
      <c r="G15" s="89">
        <v>0</v>
      </c>
      <c r="H15" s="89">
        <f>'[5]emp'!$H$15+'[2]emp'!$H$15+'[3]emp'!$H$15+'[4]emp'!$H$15</f>
        <v>0</v>
      </c>
    </row>
    <row r="16" spans="2:8" ht="12.75">
      <c r="B16" s="31"/>
      <c r="C16" s="40" t="s">
        <v>108</v>
      </c>
      <c r="D16" s="89">
        <f>'[5]emp'!$D$16+'[2]emp'!$D$16+'[3]emp'!$D$16+'[4]emp'!$D$16</f>
        <v>11525.940000001341</v>
      </c>
      <c r="E16" s="89">
        <f>'[5]emp'!$E$16+'[2]emp'!$E$16+'[3]emp'!$E$16+'[4]emp'!$E$16</f>
        <v>0</v>
      </c>
      <c r="F16" s="89">
        <f>'[5]emp'!$F$16+'[2]emp'!$F$16+'[3]emp'!$F$16+'[4]emp'!$F$16</f>
        <v>0</v>
      </c>
      <c r="G16" s="89">
        <f>'[5]emp'!$G$16+'[2]emp'!$G$16+'[3]emp'!$G$16+'[4]emp'!$G$16</f>
        <v>0</v>
      </c>
      <c r="H16" s="89">
        <f>'[5]emp'!$H$16+'[2]emp'!$H$16+'[3]emp'!$H$16+'[4]emp'!$H$16</f>
        <v>11525.940000001341</v>
      </c>
    </row>
    <row r="17" spans="2:8" ht="12.75">
      <c r="B17" s="31"/>
      <c r="C17" s="40"/>
      <c r="D17" s="30"/>
      <c r="E17" s="30"/>
      <c r="F17" s="30"/>
      <c r="G17" s="30"/>
      <c r="H17" s="30"/>
    </row>
    <row r="18" spans="2:8" ht="12.75">
      <c r="B18" s="31"/>
      <c r="C18" s="40"/>
      <c r="D18" s="30"/>
      <c r="E18" s="30"/>
      <c r="F18" s="30"/>
      <c r="G18" s="30"/>
      <c r="H18" s="30"/>
    </row>
    <row r="19" spans="2:8" ht="13.5" thickBot="1">
      <c r="B19" s="42"/>
      <c r="C19" s="6"/>
      <c r="D19" s="41"/>
      <c r="E19" s="41"/>
      <c r="F19" s="41"/>
      <c r="G19" s="41"/>
      <c r="H19" s="41"/>
    </row>
    <row r="20" spans="2:8" ht="13.5" thickBot="1">
      <c r="B20" s="36"/>
      <c r="C20" s="57" t="s">
        <v>700</v>
      </c>
      <c r="D20" s="74">
        <f>SUM(D9:D19)</f>
        <v>19268692.98</v>
      </c>
      <c r="E20" s="74">
        <f>SUM(E9:E19)</f>
        <v>11023470.98</v>
      </c>
      <c r="F20" s="74">
        <f>SUM(F9:F19)</f>
        <v>6778503.879999999</v>
      </c>
      <c r="G20" s="74">
        <f>SUM(G9:G19)</f>
        <v>0</v>
      </c>
      <c r="H20" s="74">
        <f>SUM(H9:H19)</f>
        <v>37070667.84</v>
      </c>
    </row>
    <row r="24" spans="2:7" ht="12.75">
      <c r="B24" s="55"/>
      <c r="C24" s="55"/>
      <c r="D24" s="55"/>
      <c r="E24" s="55"/>
      <c r="F24" s="55"/>
      <c r="G24" s="55"/>
    </row>
  </sheetData>
  <sheetProtection/>
  <mergeCells count="4">
    <mergeCell ref="B7:B8"/>
    <mergeCell ref="C7:C8"/>
    <mergeCell ref="D7:D8"/>
    <mergeCell ref="E7:E8"/>
  </mergeCells>
  <printOptions/>
  <pageMargins left="0.7874015748031497" right="0.7874015748031497" top="0.984251968503937" bottom="0.5905511811023623" header="0" footer="0.7874015748031497"/>
  <pageSetup horizontalDpi="600" verticalDpi="600" orientation="portrait" scale="85" r:id="rId2"/>
  <headerFooter alignWithMargins="0">
    <oddFooter>&amp;R&amp;"Arial Narrow,Normal"&amp;9 6/22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27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7.00390625" style="0" customWidth="1"/>
    <col min="4" max="4" width="13.00390625" style="0" customWidth="1"/>
    <col min="5" max="5" width="12.57421875" style="0" bestFit="1" customWidth="1"/>
    <col min="6" max="6" width="12.421875" style="0" customWidth="1"/>
  </cols>
  <sheetData>
    <row r="1" spans="2:7" ht="13.5">
      <c r="B1" s="20" t="s">
        <v>30</v>
      </c>
      <c r="G1" s="97" t="s">
        <v>173</v>
      </c>
    </row>
    <row r="2" ht="12.75">
      <c r="B2" s="21" t="s">
        <v>193</v>
      </c>
    </row>
    <row r="3" ht="12.75">
      <c r="B3" s="21" t="s">
        <v>857</v>
      </c>
    </row>
    <row r="4" ht="12.75">
      <c r="B4" s="22" t="str">
        <f>+esf!B4</f>
        <v>Consolidado</v>
      </c>
    </row>
    <row r="6" ht="13.5" thickBot="1"/>
    <row r="7" spans="2:7" ht="51.75" thickBot="1">
      <c r="B7" s="103" t="s">
        <v>39</v>
      </c>
      <c r="C7" s="104" t="s">
        <v>40</v>
      </c>
      <c r="D7" s="104" t="s">
        <v>93</v>
      </c>
      <c r="E7" s="104" t="s">
        <v>94</v>
      </c>
      <c r="F7" s="15" t="s">
        <v>95</v>
      </c>
      <c r="G7" s="15" t="s">
        <v>96</v>
      </c>
    </row>
    <row r="8" spans="2:7" ht="13.5" thickBot="1">
      <c r="B8" s="27">
        <v>4</v>
      </c>
      <c r="C8" s="28" t="s">
        <v>45</v>
      </c>
      <c r="D8" s="29"/>
      <c r="E8" s="30"/>
      <c r="F8" s="30"/>
      <c r="G8" s="30"/>
    </row>
    <row r="9" spans="2:7" ht="12.75">
      <c r="B9" s="31">
        <v>411</v>
      </c>
      <c r="C9" s="30" t="s">
        <v>46</v>
      </c>
      <c r="D9" s="69">
        <v>1561389</v>
      </c>
      <c r="E9" s="69">
        <f>'i-ec'!E10</f>
        <v>1590708.5799999998</v>
      </c>
      <c r="F9" s="69">
        <f>D9-E9</f>
        <v>-29319.57999999984</v>
      </c>
      <c r="G9" s="178">
        <f>F9/D9</f>
        <v>-0.018777883025946667</v>
      </c>
    </row>
    <row r="10" spans="2:7" ht="12.75">
      <c r="B10" s="31">
        <v>412</v>
      </c>
      <c r="C10" s="30" t="s">
        <v>47</v>
      </c>
      <c r="D10" s="69">
        <v>2025271</v>
      </c>
      <c r="E10" s="69">
        <f>'i-ec'!E11</f>
        <v>1434058.85</v>
      </c>
      <c r="F10" s="69">
        <f aca="true" t="shared" si="0" ref="F10:F16">D10-E10</f>
        <v>591212.1499999999</v>
      </c>
      <c r="G10" s="178">
        <f>F10/D10</f>
        <v>0.2919175507870304</v>
      </c>
    </row>
    <row r="11" spans="2:7" ht="12.75">
      <c r="B11" s="31">
        <v>413</v>
      </c>
      <c r="C11" s="30" t="s">
        <v>743</v>
      </c>
      <c r="D11" s="69">
        <v>946655</v>
      </c>
      <c r="E11" s="69">
        <f>'[5]eai'!$E$11</f>
        <v>0</v>
      </c>
      <c r="F11" s="69">
        <f t="shared" si="0"/>
        <v>946655</v>
      </c>
      <c r="G11" s="178">
        <v>0</v>
      </c>
    </row>
    <row r="12" spans="2:7" ht="12.75">
      <c r="B12" s="31">
        <v>414</v>
      </c>
      <c r="C12" s="30" t="s">
        <v>49</v>
      </c>
      <c r="D12" s="69">
        <v>510000</v>
      </c>
      <c r="E12" s="69">
        <f>'i-ec'!E13</f>
        <v>224075.5</v>
      </c>
      <c r="F12" s="69">
        <f t="shared" si="0"/>
        <v>285924.5</v>
      </c>
      <c r="G12" s="178">
        <f aca="true" t="shared" si="1" ref="G12:G17">F12/D12</f>
        <v>0.5606362745098039</v>
      </c>
    </row>
    <row r="13" spans="2:7" ht="12.75">
      <c r="B13" s="31">
        <v>415</v>
      </c>
      <c r="C13" s="30" t="s">
        <v>50</v>
      </c>
      <c r="D13" s="69">
        <v>204267</v>
      </c>
      <c r="E13" s="69">
        <f>'i-ec'!E14</f>
        <v>969447.73</v>
      </c>
      <c r="F13" s="69">
        <f t="shared" si="0"/>
        <v>-765180.73</v>
      </c>
      <c r="G13" s="178">
        <f t="shared" si="1"/>
        <v>-3.7459831005497706</v>
      </c>
    </row>
    <row r="14" spans="2:7" ht="12.75">
      <c r="B14" s="32"/>
      <c r="C14" s="33" t="s">
        <v>51</v>
      </c>
      <c r="D14" s="70">
        <f>SUM(D9:D13)</f>
        <v>5247582</v>
      </c>
      <c r="E14" s="70">
        <f>SUM(E9:E13)</f>
        <v>4218290.66</v>
      </c>
      <c r="F14" s="70">
        <f>SUM(F9:F13)</f>
        <v>1029291.3400000001</v>
      </c>
      <c r="G14" s="179">
        <f t="shared" si="1"/>
        <v>0.19614583249961604</v>
      </c>
    </row>
    <row r="15" spans="2:7" ht="12.75">
      <c r="B15" s="31">
        <v>416</v>
      </c>
      <c r="C15" s="30" t="s">
        <v>52</v>
      </c>
      <c r="D15" s="69">
        <v>73008869</v>
      </c>
      <c r="E15" s="69">
        <f>'i-ec'!E16</f>
        <v>72584561</v>
      </c>
      <c r="F15" s="69">
        <f t="shared" si="0"/>
        <v>424308</v>
      </c>
      <c r="G15" s="178">
        <f t="shared" si="1"/>
        <v>0.005811732270499903</v>
      </c>
    </row>
    <row r="16" spans="2:7" ht="12.75">
      <c r="B16" s="31">
        <v>417</v>
      </c>
      <c r="C16" s="30" t="s">
        <v>53</v>
      </c>
      <c r="D16" s="69">
        <v>48288730</v>
      </c>
      <c r="E16" s="69">
        <f>'i-ec'!E17</f>
        <v>46552491</v>
      </c>
      <c r="F16" s="69">
        <f t="shared" si="0"/>
        <v>1736239</v>
      </c>
      <c r="G16" s="308">
        <f t="shared" si="1"/>
        <v>0.03595536681126217</v>
      </c>
    </row>
    <row r="17" spans="2:7" ht="25.5">
      <c r="B17" s="32"/>
      <c r="C17" s="33" t="s">
        <v>54</v>
      </c>
      <c r="D17" s="70">
        <f>SUM(D15:D16)</f>
        <v>121297599</v>
      </c>
      <c r="E17" s="70">
        <f>SUM(E15:E16)</f>
        <v>119137052</v>
      </c>
      <c r="F17" s="70">
        <f>SUM(F15:F16)</f>
        <v>2160547</v>
      </c>
      <c r="G17" s="179">
        <f t="shared" si="1"/>
        <v>0.017811951908462756</v>
      </c>
    </row>
    <row r="18" spans="2:7" ht="12.75">
      <c r="B18" s="31">
        <v>419</v>
      </c>
      <c r="C18" s="30" t="s">
        <v>55</v>
      </c>
      <c r="D18" s="68">
        <f>'[5]eai'!$D$18</f>
        <v>0</v>
      </c>
      <c r="E18" s="68">
        <f>'i-ec'!E19</f>
        <v>0</v>
      </c>
      <c r="F18" s="68">
        <f>+E18-D18</f>
        <v>0</v>
      </c>
      <c r="G18" s="308">
        <v>1</v>
      </c>
    </row>
    <row r="19" spans="2:7" ht="12.75">
      <c r="B19" s="32"/>
      <c r="C19" s="33" t="s">
        <v>56</v>
      </c>
      <c r="D19" s="70">
        <f>SUM(D18)</f>
        <v>0</v>
      </c>
      <c r="E19" s="70">
        <f>SUM(E18)</f>
        <v>0</v>
      </c>
      <c r="F19" s="70">
        <f>SUM(F18)</f>
        <v>0</v>
      </c>
      <c r="G19" s="179">
        <v>1</v>
      </c>
    </row>
    <row r="20" spans="2:7" ht="12.75">
      <c r="B20" s="110">
        <v>418</v>
      </c>
      <c r="C20" s="88" t="s">
        <v>57</v>
      </c>
      <c r="D20" s="89">
        <f>'[4]eai'!$D$20</f>
        <v>0</v>
      </c>
      <c r="E20" s="89">
        <f>'i-ec'!E21</f>
        <v>16136447.879999999</v>
      </c>
      <c r="F20" s="89">
        <f>+E20-D20</f>
        <v>16136447.879999999</v>
      </c>
      <c r="G20" s="308">
        <v>1</v>
      </c>
    </row>
    <row r="21" spans="2:7" ht="13.5" thickBot="1">
      <c r="B21" s="90"/>
      <c r="C21" s="91" t="s">
        <v>58</v>
      </c>
      <c r="D21" s="92">
        <f>+D20</f>
        <v>0</v>
      </c>
      <c r="E21" s="92">
        <f>+E20</f>
        <v>16136447.879999999</v>
      </c>
      <c r="F21" s="92">
        <f>+F20</f>
        <v>16136447.879999999</v>
      </c>
      <c r="G21" s="191">
        <f>+G20</f>
        <v>1</v>
      </c>
    </row>
    <row r="22" spans="2:7" ht="13.5" thickBot="1">
      <c r="B22" s="36"/>
      <c r="C22" s="35" t="s">
        <v>59</v>
      </c>
      <c r="D22" s="71">
        <f>+D14+D17+D19+D21</f>
        <v>126545181</v>
      </c>
      <c r="E22" s="71">
        <f>+E14+E17+E19+E21</f>
        <v>139491790.54</v>
      </c>
      <c r="F22" s="71">
        <f>+F14+F17+F19+F21</f>
        <v>19326286.22</v>
      </c>
      <c r="G22" s="71">
        <f>+G14+G17+G19+G21</f>
        <v>2.2139577844080787</v>
      </c>
    </row>
    <row r="27" spans="3:8" ht="12.75">
      <c r="C27" s="80"/>
      <c r="D27" s="55"/>
      <c r="E27" s="55"/>
      <c r="F27" s="55"/>
      <c r="G27" s="55"/>
      <c r="H27" s="55"/>
    </row>
  </sheetData>
  <sheetProtection/>
  <printOptions/>
  <pageMargins left="0.7874015748031497" right="0.7874015748031497" top="0.984251968503937" bottom="0.5905511811023623" header="0" footer="0.7874015748031497"/>
  <pageSetup horizontalDpi="600" verticalDpi="600" orientation="portrait" scale="90" r:id="rId2"/>
  <headerFooter alignWithMargins="0">
    <oddFooter>&amp;R&amp;"Arial Narrow,Normal"&amp;9 7/22</oddFooter>
  </headerFooter>
  <ignoredErrors>
    <ignoredError sqref="F14 F17 F19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28"/>
  <sheetViews>
    <sheetView zoomScalePageLayoutView="0" workbookViewId="0" topLeftCell="A2">
      <selection activeCell="B4" sqref="B4"/>
    </sheetView>
  </sheetViews>
  <sheetFormatPr defaultColWidth="11.421875" defaultRowHeight="12.75"/>
  <cols>
    <col min="1" max="1" width="5.8515625" style="0" customWidth="1"/>
    <col min="2" max="2" width="9.28125" style="0" customWidth="1"/>
    <col min="3" max="3" width="29.140625" style="0" bestFit="1" customWidth="1"/>
    <col min="4" max="4" width="12.7109375" style="0" customWidth="1"/>
    <col min="5" max="5" width="12.57421875" style="0" bestFit="1" customWidth="1"/>
    <col min="6" max="6" width="12.421875" style="0" customWidth="1"/>
    <col min="7" max="7" width="11.421875" style="145" customWidth="1"/>
    <col min="9" max="9" width="13.7109375" style="0" bestFit="1" customWidth="1"/>
  </cols>
  <sheetData>
    <row r="1" spans="2:7" ht="13.5">
      <c r="B1" s="20" t="s">
        <v>30</v>
      </c>
      <c r="G1" s="144" t="s">
        <v>174</v>
      </c>
    </row>
    <row r="2" ht="12.75">
      <c r="B2" s="21" t="s">
        <v>193</v>
      </c>
    </row>
    <row r="3" ht="12.75">
      <c r="B3" s="21" t="s">
        <v>858</v>
      </c>
    </row>
    <row r="4" ht="12.75">
      <c r="B4" s="22" t="str">
        <f>+esf!B4</f>
        <v>Consolidado</v>
      </c>
    </row>
    <row r="6" ht="13.5" thickBot="1"/>
    <row r="7" spans="2:7" ht="51.75" thickBot="1">
      <c r="B7" s="103" t="s">
        <v>39</v>
      </c>
      <c r="C7" s="104" t="s">
        <v>40</v>
      </c>
      <c r="D7" s="104" t="s">
        <v>97</v>
      </c>
      <c r="E7" s="104" t="s">
        <v>98</v>
      </c>
      <c r="F7" s="15" t="s">
        <v>99</v>
      </c>
      <c r="G7" s="156" t="s">
        <v>100</v>
      </c>
    </row>
    <row r="8" spans="2:7" ht="13.5" thickBot="1">
      <c r="B8" s="27">
        <v>5</v>
      </c>
      <c r="C8" s="28" t="s">
        <v>60</v>
      </c>
      <c r="D8" s="29"/>
      <c r="E8" s="30"/>
      <c r="F8" s="30"/>
      <c r="G8" s="151"/>
    </row>
    <row r="9" spans="2:7" ht="12.75">
      <c r="B9" s="31"/>
      <c r="C9" s="33"/>
      <c r="D9" s="47"/>
      <c r="E9" s="47"/>
      <c r="F9" s="30"/>
      <c r="G9" s="157"/>
    </row>
    <row r="10" spans="2:7" ht="12.75">
      <c r="B10" s="31">
        <v>51</v>
      </c>
      <c r="C10" s="40" t="s">
        <v>61</v>
      </c>
      <c r="D10" s="69">
        <v>50086112.12</v>
      </c>
      <c r="E10" s="69">
        <f>'i-ec'!E27</f>
        <v>64720355.47</v>
      </c>
      <c r="F10" s="69">
        <f>D10-E10</f>
        <v>-14634243.350000001</v>
      </c>
      <c r="G10" s="178">
        <f>F10/D10</f>
        <v>-0.29218165935775176</v>
      </c>
    </row>
    <row r="11" spans="2:7" ht="12.75">
      <c r="B11" s="31">
        <v>52</v>
      </c>
      <c r="C11" s="40" t="s">
        <v>62</v>
      </c>
      <c r="D11" s="69">
        <v>9217313.65</v>
      </c>
      <c r="E11" s="69">
        <f>'i-ec'!E28</f>
        <v>11414064.899999999</v>
      </c>
      <c r="F11" s="69">
        <f>D11-E11</f>
        <v>-2196751.249999998</v>
      </c>
      <c r="G11" s="178">
        <f>F11/D11</f>
        <v>-0.23832879442048693</v>
      </c>
    </row>
    <row r="12" spans="2:7" ht="13.5" thickBot="1">
      <c r="B12" s="31">
        <v>53</v>
      </c>
      <c r="C12" s="40" t="s">
        <v>63</v>
      </c>
      <c r="D12" s="69">
        <v>3169000</v>
      </c>
      <c r="E12" s="69">
        <f>'i-ec'!E29</f>
        <v>6056033.680000001</v>
      </c>
      <c r="F12" s="69">
        <f>D12-E12</f>
        <v>-2887033.6800000006</v>
      </c>
      <c r="G12" s="178">
        <f>F12/D12</f>
        <v>-0.911023565793626</v>
      </c>
    </row>
    <row r="13" spans="2:7" ht="13.5" thickBot="1">
      <c r="B13" s="31"/>
      <c r="C13" s="33" t="s">
        <v>64</v>
      </c>
      <c r="D13" s="363">
        <f>SUM(D10:D12)</f>
        <v>62472425.769999996</v>
      </c>
      <c r="E13" s="364">
        <f>SUM(E10:E12)</f>
        <v>82190454.05000001</v>
      </c>
      <c r="F13" s="364">
        <f>SUM(F10:F12)</f>
        <v>-19718028.28</v>
      </c>
      <c r="G13" s="371">
        <f>F13/D13</f>
        <v>-0.31562770353426606</v>
      </c>
    </row>
    <row r="14" spans="2:7" ht="12.75">
      <c r="B14" s="31"/>
      <c r="C14" s="40"/>
      <c r="D14" s="29"/>
      <c r="E14" s="29"/>
      <c r="F14" s="29"/>
      <c r="G14" s="178"/>
    </row>
    <row r="15" spans="2:7" ht="12.75">
      <c r="B15" s="31">
        <v>54</v>
      </c>
      <c r="C15" s="40" t="s">
        <v>65</v>
      </c>
      <c r="D15" s="69">
        <v>317500</v>
      </c>
      <c r="E15" s="69">
        <f>'i-ec'!E32</f>
        <v>1012563.6000000001</v>
      </c>
      <c r="F15" s="69">
        <f>D15-E15</f>
        <v>-695063.6000000001</v>
      </c>
      <c r="G15" s="178">
        <f>F15/D15</f>
        <v>-2.189176692913386</v>
      </c>
    </row>
    <row r="16" spans="2:9" ht="25.5">
      <c r="B16" s="31">
        <v>55</v>
      </c>
      <c r="C16" s="40" t="s">
        <v>195</v>
      </c>
      <c r="D16" s="69">
        <v>0</v>
      </c>
      <c r="E16" s="69">
        <f>'i-ec'!E33</f>
        <v>3976549.44</v>
      </c>
      <c r="F16" s="68">
        <f>D16-E16</f>
        <v>-3976549.44</v>
      </c>
      <c r="G16" s="178">
        <v>1</v>
      </c>
      <c r="I16" s="189"/>
    </row>
    <row r="17" spans="2:7" ht="12.75">
      <c r="B17" s="31">
        <v>56</v>
      </c>
      <c r="C17" s="40" t="s">
        <v>66</v>
      </c>
      <c r="D17" s="69">
        <v>49357993</v>
      </c>
      <c r="E17" s="69">
        <f>'i-ec'!E34</f>
        <v>22176226.23</v>
      </c>
      <c r="F17" s="68">
        <f>D17-E17</f>
        <v>27181766.77</v>
      </c>
      <c r="G17" s="178">
        <f>F17/D17</f>
        <v>0.5507064837502611</v>
      </c>
    </row>
    <row r="18" spans="2:7" ht="12.75">
      <c r="B18" s="110" t="s">
        <v>188</v>
      </c>
      <c r="C18" s="111" t="s">
        <v>189</v>
      </c>
      <c r="D18" s="69">
        <f>'[4]eae'!$D$17</f>
        <v>0</v>
      </c>
      <c r="E18" s="89">
        <v>176927.12</v>
      </c>
      <c r="F18" s="69">
        <f>D18-E18</f>
        <v>-176927.12</v>
      </c>
      <c r="G18" s="178">
        <v>0</v>
      </c>
    </row>
    <row r="19" spans="2:7" ht="13.5" thickBot="1">
      <c r="B19" s="31">
        <v>57</v>
      </c>
      <c r="C19" s="40" t="s">
        <v>67</v>
      </c>
      <c r="D19" s="69">
        <v>9397262.05</v>
      </c>
      <c r="E19" s="69">
        <v>4127286.25</v>
      </c>
      <c r="F19" s="69">
        <f>D19-E19</f>
        <v>5269975.800000001</v>
      </c>
      <c r="G19" s="178">
        <f>F19/D19</f>
        <v>0.5607990680647242</v>
      </c>
    </row>
    <row r="20" spans="2:7" ht="13.5" thickBot="1">
      <c r="B20" s="31"/>
      <c r="C20" s="33" t="s">
        <v>68</v>
      </c>
      <c r="D20" s="363">
        <f>SUM(D15:D19)</f>
        <v>59072755.05</v>
      </c>
      <c r="E20" s="364">
        <f>SUM(E15:E19)</f>
        <v>31469552.64</v>
      </c>
      <c r="F20" s="364">
        <f>SUM(F15:F19)</f>
        <v>27603202.41</v>
      </c>
      <c r="G20" s="371">
        <f>SUM(G14:G19)</f>
        <v>-0.07767114109840068</v>
      </c>
    </row>
    <row r="21" spans="2:7" ht="12.75">
      <c r="B21" s="31">
        <v>58</v>
      </c>
      <c r="C21" s="40" t="s">
        <v>69</v>
      </c>
      <c r="D21" s="68">
        <v>0</v>
      </c>
      <c r="E21" s="68">
        <v>0</v>
      </c>
      <c r="F21" s="68">
        <f>+E21-D21</f>
        <v>0</v>
      </c>
      <c r="G21" s="178">
        <f>+(E21/$E$23)*100</f>
        <v>0</v>
      </c>
    </row>
    <row r="22" spans="2:7" ht="13.5" thickBot="1">
      <c r="B22" s="42">
        <v>59</v>
      </c>
      <c r="C22" s="6" t="s">
        <v>70</v>
      </c>
      <c r="D22" s="76">
        <v>5000000</v>
      </c>
      <c r="E22" s="76">
        <v>0</v>
      </c>
      <c r="F22" s="76">
        <f>D22-E22</f>
        <v>5000000</v>
      </c>
      <c r="G22" s="180">
        <f>+(E22/$E$23)*100</f>
        <v>0</v>
      </c>
    </row>
    <row r="23" spans="2:7" ht="13.5" thickBot="1">
      <c r="B23" s="36"/>
      <c r="C23" s="35" t="s">
        <v>71</v>
      </c>
      <c r="D23" s="71">
        <f>+D13+D20+D21+D22</f>
        <v>126545180.82</v>
      </c>
      <c r="E23" s="71">
        <f>+E13+E20+E21+E22</f>
        <v>113660006.69000001</v>
      </c>
      <c r="F23" s="71">
        <f>+F13+F20+F21+F22</f>
        <v>12885174.129999999</v>
      </c>
      <c r="G23" s="152">
        <f>+G13+G20+G21+G22</f>
        <v>-0.39329884463266673</v>
      </c>
    </row>
    <row r="28" spans="2:7" ht="12.75">
      <c r="B28" s="80"/>
      <c r="C28" s="55"/>
      <c r="D28" s="55"/>
      <c r="E28" s="55"/>
      <c r="F28" s="55"/>
      <c r="G28" s="155"/>
    </row>
  </sheetData>
  <sheetProtection/>
  <printOptions/>
  <pageMargins left="0.7874015748031497" right="0.7874015748031497" top="0.984251968503937" bottom="0.5905511811023623" header="0" footer="0.7874015748031497"/>
  <pageSetup horizontalDpi="600" verticalDpi="600" orientation="portrait" scale="90" r:id="rId2"/>
  <headerFooter alignWithMargins="0">
    <oddFooter>&amp;R&amp;"Arial Narrow,Normal"&amp;9 8/22</oddFooter>
  </headerFooter>
  <ignoredErrors>
    <ignoredError sqref="F20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29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5.8515625" style="0" customWidth="1"/>
    <col min="2" max="2" width="9.28125" style="0" customWidth="1"/>
    <col min="3" max="3" width="32.57421875" style="0" customWidth="1"/>
    <col min="4" max="4" width="12.7109375" style="0" bestFit="1" customWidth="1"/>
    <col min="5" max="6" width="11.57421875" style="0" bestFit="1" customWidth="1"/>
    <col min="7" max="7" width="12.7109375" style="0" bestFit="1" customWidth="1"/>
    <col min="8" max="8" width="16.140625" style="0" bestFit="1" customWidth="1"/>
    <col min="9" max="9" width="11.7109375" style="0" bestFit="1" customWidth="1"/>
    <col min="10" max="10" width="11.57421875" style="145" bestFit="1" customWidth="1"/>
    <col min="12" max="12" width="12.7109375" style="0" bestFit="1" customWidth="1"/>
  </cols>
  <sheetData>
    <row r="1" spans="2:10" ht="13.5">
      <c r="B1" s="20" t="s">
        <v>30</v>
      </c>
      <c r="J1" s="144" t="s">
        <v>175</v>
      </c>
    </row>
    <row r="2" ht="12.75">
      <c r="B2" s="21" t="s">
        <v>193</v>
      </c>
    </row>
    <row r="3" ht="12.75">
      <c r="B3" s="21" t="s">
        <v>867</v>
      </c>
    </row>
    <row r="4" ht="12.75">
      <c r="B4" s="22" t="str">
        <f>+esf!B4</f>
        <v>Consolidado</v>
      </c>
    </row>
    <row r="6" ht="13.5" thickBot="1"/>
    <row r="7" spans="2:10" ht="13.5" thickBot="1">
      <c r="B7" s="438" t="s">
        <v>39</v>
      </c>
      <c r="C7" s="438" t="s">
        <v>40</v>
      </c>
      <c r="D7" s="429" t="s">
        <v>141</v>
      </c>
      <c r="E7" s="430"/>
      <c r="F7" s="430"/>
      <c r="G7" s="431"/>
      <c r="H7" s="438" t="s">
        <v>123</v>
      </c>
      <c r="I7" s="438" t="s">
        <v>124</v>
      </c>
      <c r="J7" s="158" t="s">
        <v>125</v>
      </c>
    </row>
    <row r="8" spans="2:10" ht="26.25" thickBot="1">
      <c r="B8" s="439"/>
      <c r="C8" s="439"/>
      <c r="D8" s="105" t="s">
        <v>126</v>
      </c>
      <c r="E8" s="105" t="s">
        <v>127</v>
      </c>
      <c r="F8" s="105" t="s">
        <v>128</v>
      </c>
      <c r="G8" s="105" t="s">
        <v>129</v>
      </c>
      <c r="H8" s="439"/>
      <c r="I8" s="439"/>
      <c r="J8" s="159" t="s">
        <v>123</v>
      </c>
    </row>
    <row r="9" spans="2:10" ht="13.5" thickBot="1">
      <c r="B9" s="27">
        <v>4</v>
      </c>
      <c r="C9" s="28" t="s">
        <v>45</v>
      </c>
      <c r="D9" s="29"/>
      <c r="E9" s="30"/>
      <c r="F9" s="30"/>
      <c r="G9" s="30"/>
      <c r="H9" s="46"/>
      <c r="I9" s="46"/>
      <c r="J9" s="160"/>
    </row>
    <row r="10" spans="2:11" ht="12.75">
      <c r="B10" s="31"/>
      <c r="C10" s="88" t="s">
        <v>190</v>
      </c>
      <c r="D10" s="68">
        <v>5247582</v>
      </c>
      <c r="E10" s="68">
        <v>0</v>
      </c>
      <c r="F10" s="68">
        <v>1029291.34</v>
      </c>
      <c r="G10" s="68">
        <f>+D10+E10-F10</f>
        <v>4218290.66</v>
      </c>
      <c r="H10" s="89">
        <f>'[6]i-ec'!$E$15</f>
        <v>4218290.66</v>
      </c>
      <c r="I10" s="89">
        <f>+G10-H10</f>
        <v>0</v>
      </c>
      <c r="J10" s="161">
        <f>+H10/G10*100</f>
        <v>100</v>
      </c>
      <c r="K10" s="186"/>
    </row>
    <row r="11" spans="2:10" ht="12.75">
      <c r="B11" s="31"/>
      <c r="C11" s="108"/>
      <c r="D11" s="29"/>
      <c r="E11" s="30"/>
      <c r="F11" s="30"/>
      <c r="G11" s="30"/>
      <c r="H11" s="88"/>
      <c r="I11" s="88"/>
      <c r="J11" s="161"/>
    </row>
    <row r="12" spans="2:10" ht="12.75">
      <c r="B12" s="31"/>
      <c r="C12" s="88" t="s">
        <v>52</v>
      </c>
      <c r="D12" s="68">
        <v>73008869</v>
      </c>
      <c r="E12" s="68">
        <v>0</v>
      </c>
      <c r="F12" s="68">
        <v>424308</v>
      </c>
      <c r="G12" s="68">
        <f>+D12+E12-F12</f>
        <v>72584561</v>
      </c>
      <c r="H12" s="68">
        <f>'[6]i-ec'!$E$16</f>
        <v>72584561</v>
      </c>
      <c r="I12" s="89">
        <f>+G12-H12</f>
        <v>0</v>
      </c>
      <c r="J12" s="161">
        <f>+H12/G12*100</f>
        <v>100</v>
      </c>
    </row>
    <row r="13" spans="2:10" ht="12.75">
      <c r="B13" s="31"/>
      <c r="C13" s="30"/>
      <c r="D13" s="29"/>
      <c r="E13" s="30"/>
      <c r="F13" s="30"/>
      <c r="G13" s="30"/>
      <c r="H13" s="88"/>
      <c r="I13" s="88"/>
      <c r="J13" s="161"/>
    </row>
    <row r="14" spans="2:12" ht="12.75">
      <c r="B14" s="31"/>
      <c r="C14" s="88" t="s">
        <v>191</v>
      </c>
      <c r="D14" s="89">
        <v>48288730</v>
      </c>
      <c r="E14" s="89">
        <v>0</v>
      </c>
      <c r="F14" s="89">
        <v>1736239</v>
      </c>
      <c r="G14" s="89">
        <f>+D14+E14-F14</f>
        <v>46552491</v>
      </c>
      <c r="H14" s="89">
        <f>'[3]i-ec'!$E$17+'[2]i-e'!$F$17</f>
        <v>46552491</v>
      </c>
      <c r="I14" s="89">
        <f>+G14-H14</f>
        <v>0</v>
      </c>
      <c r="J14" s="161">
        <f>+H14/G14*100</f>
        <v>100</v>
      </c>
      <c r="L14" s="186"/>
    </row>
    <row r="15" spans="2:10" ht="12.75">
      <c r="B15" s="31"/>
      <c r="C15" s="30"/>
      <c r="D15" s="30"/>
      <c r="E15" s="30"/>
      <c r="F15" s="30"/>
      <c r="G15" s="30"/>
      <c r="H15" s="88"/>
      <c r="I15" s="88"/>
      <c r="J15" s="161"/>
    </row>
    <row r="16" spans="2:10" ht="12.75">
      <c r="B16" s="31"/>
      <c r="C16" s="30" t="s">
        <v>142</v>
      </c>
      <c r="D16" s="68">
        <f>'[5]eip'!$D$16+'[2]eip'!$D$12+'[3]eip'!$D$12+'[4]eip'!$D$12</f>
        <v>0</v>
      </c>
      <c r="E16" s="68">
        <f>'[5]eip'!$E$16+'[2]eip'!$E$12+'[3]eip'!$E$12+'[4]eip'!$E$12</f>
        <v>0</v>
      </c>
      <c r="F16" s="68">
        <f>'[5]eip'!$F$16+'[2]eip'!$F$12+'[3]eip'!$F$12+'[4]eip'!$F$12</f>
        <v>0</v>
      </c>
      <c r="G16" s="68">
        <f>+D16+E16-F16</f>
        <v>0</v>
      </c>
      <c r="H16" s="68">
        <f>'[5]eip'!$H$16+'[2]eip'!$F$12+'[3]eip'!$H$12+'[4]eip'!$H$12</f>
        <v>0</v>
      </c>
      <c r="I16" s="68">
        <f>+G16-H16</f>
        <v>0</v>
      </c>
      <c r="J16" s="161">
        <v>0</v>
      </c>
    </row>
    <row r="17" spans="2:10" ht="12.75">
      <c r="B17" s="31"/>
      <c r="C17" s="30"/>
      <c r="D17" s="30"/>
      <c r="E17" s="30"/>
      <c r="F17" s="93"/>
      <c r="G17" s="93"/>
      <c r="H17" s="93"/>
      <c r="I17" s="93"/>
      <c r="J17" s="161"/>
    </row>
    <row r="18" spans="2:10" ht="12.75">
      <c r="B18" s="31"/>
      <c r="C18" s="30" t="s">
        <v>143</v>
      </c>
      <c r="D18" s="68">
        <f>'[5]eip'!$D$18+'[2]eip'!$D$14+'[3]eip'!$D$14+'[4]eip'!$D$14</f>
        <v>0</v>
      </c>
      <c r="E18" s="68">
        <f>'[5]eip'!$E$18+'[2]eip'!$E$14+'[3]eip'!$E$14+'[4]eip'!$E$14</f>
        <v>0</v>
      </c>
      <c r="F18" s="68">
        <f>'[5]eip'!$F$18+'[2]eip'!$F$14+'[3]eip'!$F$14+'[4]eip'!$F$14</f>
        <v>0</v>
      </c>
      <c r="G18" s="68">
        <f>+D18+E18-F18</f>
        <v>0</v>
      </c>
      <c r="H18" s="68">
        <f>'[5]eip'!$H$18+'[2]eip'!$H$14+'[3]eip'!$H$14+'[4]eip'!$H$14</f>
        <v>0</v>
      </c>
      <c r="I18" s="68">
        <f>+G18-H18</f>
        <v>0</v>
      </c>
      <c r="J18" s="161">
        <v>0</v>
      </c>
    </row>
    <row r="19" spans="2:10" ht="12.75">
      <c r="B19" s="31"/>
      <c r="C19" s="30"/>
      <c r="D19" s="30"/>
      <c r="E19" s="30"/>
      <c r="F19" s="93"/>
      <c r="G19" s="93"/>
      <c r="H19" s="93"/>
      <c r="I19" s="93"/>
      <c r="J19" s="161"/>
    </row>
    <row r="20" spans="2:10" ht="12.75">
      <c r="B20" s="31"/>
      <c r="C20" s="30" t="s">
        <v>702</v>
      </c>
      <c r="D20" s="68">
        <f>'[5]eip'!$D$20+'[2]eip'!$D$16+'[3]eip'!$D$16+'[4]eip'!$D$16</f>
        <v>0</v>
      </c>
      <c r="E20" s="68">
        <v>16136447.88</v>
      </c>
      <c r="F20" s="68">
        <f>'[5]eip'!$F$20+'[2]eip'!$F$16+'[3]eip'!$F$16+'[4]eip'!$F$16</f>
        <v>0</v>
      </c>
      <c r="G20" s="68">
        <f>+D20+E20-F20</f>
        <v>16136447.88</v>
      </c>
      <c r="H20" s="68">
        <f>'[4]i-e'!$F$21</f>
        <v>16136447.879999999</v>
      </c>
      <c r="I20" s="68">
        <f>+G20-H20</f>
        <v>0</v>
      </c>
      <c r="J20" s="161">
        <f>+H20/G20*100</f>
        <v>99.99999999999999</v>
      </c>
    </row>
    <row r="21" spans="2:10" ht="12.75">
      <c r="B21" s="31"/>
      <c r="C21" s="30"/>
      <c r="D21" s="68"/>
      <c r="E21" s="30"/>
      <c r="F21" s="93"/>
      <c r="G21" s="93"/>
      <c r="H21" s="93"/>
      <c r="I21" s="93"/>
      <c r="J21" s="161"/>
    </row>
    <row r="22" spans="2:10" ht="13.5" thickBot="1">
      <c r="B22" s="31"/>
      <c r="C22" s="30" t="s">
        <v>701</v>
      </c>
      <c r="D22" s="68">
        <v>0</v>
      </c>
      <c r="E22" s="68">
        <v>1939420.4</v>
      </c>
      <c r="F22" s="68">
        <f>'[5]eip'!$F$22+'[2]eip'!$F$18+'[3]eip'!$F$18+'[4]eip'!$F$18</f>
        <v>0</v>
      </c>
      <c r="G22" s="68">
        <f>+D22+E22-F22</f>
        <v>1939420.4</v>
      </c>
      <c r="H22" s="68">
        <f>'[6]i-ec'!$E$21</f>
        <v>1939420.4</v>
      </c>
      <c r="I22" s="68">
        <f>+G22-H22</f>
        <v>0</v>
      </c>
      <c r="J22" s="161">
        <v>0</v>
      </c>
    </row>
    <row r="23" spans="2:10" ht="13.5" thickBot="1">
      <c r="B23" s="72"/>
      <c r="C23" s="81" t="s">
        <v>59</v>
      </c>
      <c r="D23" s="82">
        <f aca="true" t="shared" si="0" ref="D23:I23">SUM(D10:D22)</f>
        <v>126545181</v>
      </c>
      <c r="E23" s="82">
        <f t="shared" si="0"/>
        <v>18075868.28</v>
      </c>
      <c r="F23" s="82">
        <f t="shared" si="0"/>
        <v>3189838.34</v>
      </c>
      <c r="G23" s="82">
        <f t="shared" si="0"/>
        <v>141431210.94</v>
      </c>
      <c r="H23" s="82">
        <f t="shared" si="0"/>
        <v>141431210.94</v>
      </c>
      <c r="I23" s="82">
        <f t="shared" si="0"/>
        <v>0</v>
      </c>
      <c r="J23" s="156">
        <f>+H23/G23*100</f>
        <v>100</v>
      </c>
    </row>
    <row r="29" spans="2:7" ht="12.75">
      <c r="B29" s="80"/>
      <c r="C29" s="55"/>
      <c r="D29" s="55"/>
      <c r="E29" s="55"/>
      <c r="F29" s="55"/>
      <c r="G29" s="55"/>
    </row>
  </sheetData>
  <sheetProtection/>
  <mergeCells count="5">
    <mergeCell ref="I7:I8"/>
    <mergeCell ref="B7:B8"/>
    <mergeCell ref="C7:C8"/>
    <mergeCell ref="D7:G7"/>
    <mergeCell ref="H7:H8"/>
  </mergeCells>
  <printOptions/>
  <pageMargins left="0.7874015748031497" right="0.7874015748031497" top="0.984251968503937" bottom="0.5905511811023623" header="0" footer="0.7874015748031497"/>
  <pageSetup horizontalDpi="600" verticalDpi="600" orientation="landscape" scale="90" r:id="rId2"/>
  <headerFooter alignWithMargins="0">
    <oddFooter>&amp;R&amp;"Arial Narrow,Normal"&amp;9 9/22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direccion de ingreso</cp:lastModifiedBy>
  <cp:lastPrinted>2013-07-17T16:33:44Z</cp:lastPrinted>
  <dcterms:created xsi:type="dcterms:W3CDTF">2008-06-18T21:26:19Z</dcterms:created>
  <dcterms:modified xsi:type="dcterms:W3CDTF">2014-02-14T02:23:17Z</dcterms:modified>
  <cp:category/>
  <cp:version/>
  <cp:contentType/>
  <cp:contentStatus/>
</cp:coreProperties>
</file>